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70" activeTab="1"/>
  </bookViews>
  <sheets>
    <sheet name="T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G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<sst xmlns="http://schemas.openxmlformats.org/spreadsheetml/2006/main" count="365" uniqueCount="141">
  <si>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</si>
  <si>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</si>
  <si>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</si>
  <si>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</si>
  <si>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</si>
  <si>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</si>
  <si>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</si>
  <si>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</si>
  <si>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</si>
  <si>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</si>
  <si>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</si>
  <si>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</si>
  <si>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</si>
  <si>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</si>
  <si>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</si>
  <si>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</si>
  <si>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</si>
  <si>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</si>
  <si>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</si>
  <si>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</si>
  <si>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</si>
  <si>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</si>
  <si>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</si>
  <si>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</si>
  <si>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</si>
  <si>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</si>
  <si>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</si>
  <si>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</si>
  <si>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</si>
  <si>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</si>
  <si>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</si>
  <si>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</si>
  <si>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</si>
  <si>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</si>
  <si>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</si>
  <si>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</si>
  <si>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</si>
  <si>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</si>
  <si>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</si>
  <si>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</si>
  <si>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</si>
  <si>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</si>
  <si>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</si>
  <si>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</si>
  <si>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</si>
  <si>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</si>
  <si>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</si>
  <si>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</si>
  <si>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</si>
  <si>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</si>
  <si>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</si>
  <si>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</si>
  <si>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</si>
  <si>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</si>
  <si>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</si>
  <si>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</si>
  <si>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</si>
  <si>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</si>
  <si>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</si>
  <si>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</si>
  <si>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</si>
  <si>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</si>
  <si>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</si>
  <si>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</si>
  <si>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</si>
  <si>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</si>
  <si>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</si>
  <si>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</si>
  <si>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</si>
  <si>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</si>
  <si>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</si>
  <si>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</si>
  <si>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</si>
  <si>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</si>
  <si>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</si>
  <si>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</si>
  <si>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</si>
  <si>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</si>
  <si>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</si>
  <si>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</si>
  <si>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</si>
  <si>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</si>
  <si>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</si>
  <si>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</si>
  <si>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</si>
  <si>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</si>
  <si>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</si>
  <si>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</si>
  <si>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</si>
  <si>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</si>
  <si>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</si>
  <si>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</si>
  <si>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</si>
  <si>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</si>
  <si>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</si>
  <si>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</si>
  <si>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</si>
  <si>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</si>
  <si>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</si>
  <si>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</si>
  <si>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</si>
  <si>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</si>
  <si>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</si>
  <si>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</si>
  <si>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</si>
  <si>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</si>
  <si>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</si>
  <si>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</si>
  <si>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</si>
  <si>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</si>
  <si>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</si>
  <si>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</si>
  <si>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</si>
  <si>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</si>
  <si>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</si>
  <si>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R10</t>
  </si>
  <si>
    <t>KONZT1</t>
  </si>
  <si>
    <t>KONZK2</t>
  </si>
  <si>
    <t>KONZK1</t>
  </si>
  <si>
    <t>N</t>
  </si>
  <si>
    <t>KONZT2</t>
  </si>
  <si>
    <t>00000000</t>
  </si>
  <si>
    <t>Szabványos fájlnév:</t>
  </si>
  <si>
    <t xml:space="preserve"> Fájlnév összetétele: </t>
  </si>
  <si>
    <t>3) adatszolgáltató 8 jegyű törzsszáma</t>
  </si>
  <si>
    <t>1) adatgyűjtés jele: R10</t>
  </si>
  <si>
    <t>xy</t>
  </si>
  <si>
    <t>zz</t>
  </si>
  <si>
    <t>ccc</t>
  </si>
  <si>
    <t>xxxxxxxx</t>
  </si>
  <si>
    <t>sss</t>
  </si>
  <si>
    <t>ddd</t>
  </si>
  <si>
    <t>zzzz</t>
  </si>
  <si>
    <t>ELŐLAP</t>
  </si>
  <si>
    <t>2) vonatkozási időszak: az év utolsó számjegye és a hónap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</si>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</sst>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5" fillId="0" borderId="0" xfId="0" applyFont="1" applyAlignment="1">
      <alignment horizontal="center"/>
    </xf>
    <xf numFmtId="0" fontId="8" fillId="0" borderId="0" xfId="55" applyFont="1" applyBorder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vertical="center" wrapText="1"/>
      <protection/>
    </xf>
    <xf numFmtId="14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Border="1">
      <alignment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>
      <alignment/>
      <protection/>
    </xf>
    <xf numFmtId="0" fontId="8" fillId="33" borderId="13" xfId="55" applyFont="1" applyFill="1" applyBorder="1" applyAlignment="1">
      <alignment/>
      <protection/>
    </xf>
    <xf numFmtId="0" fontId="8" fillId="33" borderId="30" xfId="55" applyFont="1" applyFill="1" applyBorder="1" applyAlignment="1">
      <alignment/>
      <protection/>
    </xf>
    <xf numFmtId="0" fontId="8" fillId="33" borderId="30" xfId="55" applyFont="1" applyFill="1" applyBorder="1" applyAlignment="1">
      <alignment horizontal="center"/>
      <protection/>
    </xf>
    <xf numFmtId="0" fontId="5" fillId="33" borderId="30" xfId="55" applyFont="1" applyFill="1" applyBorder="1">
      <alignment/>
      <protection/>
    </xf>
    <xf numFmtId="0" fontId="5" fillId="33" borderId="31" xfId="55" applyFont="1" applyFill="1" applyBorder="1">
      <alignment/>
      <protection/>
    </xf>
    <xf numFmtId="0" fontId="8" fillId="0" borderId="32" xfId="55" applyFont="1" applyFill="1" applyBorder="1" applyAlignment="1">
      <alignment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49" fontId="5" fillId="0" borderId="3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vertical="center" wrapText="1"/>
      <protection/>
    </xf>
    <xf numFmtId="0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/>
      <protection/>
    </xf>
    <xf numFmtId="0" fontId="5" fillId="0" borderId="17" xfId="55" applyFont="1" applyBorder="1">
      <alignment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>
      <alignment/>
      <protection/>
    </xf>
    <xf numFmtId="0" fontId="5" fillId="0" borderId="22" xfId="55" applyNumberFormat="1" applyFont="1" applyFill="1" applyBorder="1" applyAlignment="1">
      <alignment horizontal="center"/>
      <protection/>
    </xf>
    <xf numFmtId="49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vertical="center" wrapText="1"/>
      <protection/>
    </xf>
    <xf numFmtId="0" fontId="5" fillId="0" borderId="27" xfId="55" applyNumberFormat="1" applyFont="1" applyFill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>
      <alignment/>
      <protection/>
    </xf>
    <xf numFmtId="49" fontId="5" fillId="0" borderId="0" xfId="55" applyNumberFormat="1" applyFont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37" xfId="55" applyFont="1" applyBorder="1">
      <alignment/>
      <protection/>
    </xf>
    <xf numFmtId="0" fontId="5" fillId="0" borderId="17" xfId="55" applyFont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Border="1" applyAlignment="1">
      <alignment horizontal="center"/>
      <protection/>
    </xf>
    <xf numFmtId="3" fontId="5" fillId="0" borderId="22" xfId="55" applyNumberFormat="1" applyFont="1" applyBorder="1" applyAlignment="1">
      <alignment horizontal="center"/>
      <protection/>
    </xf>
    <xf numFmtId="14" fontId="5" fillId="0" borderId="22" xfId="55" applyNumberFormat="1" applyFont="1" applyBorder="1" applyAlignment="1">
      <alignment horizontal="center"/>
      <protection/>
    </xf>
    <xf numFmtId="0" fontId="8" fillId="0" borderId="22" xfId="55" applyFont="1" applyBorder="1" applyAlignment="1">
      <alignment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38" xfId="55" applyFont="1" applyFill="1" applyBorder="1" applyAlignment="1">
      <alignment horizontal="center"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32" xfId="55" applyFont="1" applyBorder="1" applyAlignment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>
      <alignment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14" fillId="0" borderId="0" xfId="55" applyFont="1">
      <alignment/>
      <protection/>
    </xf>
    <xf numFmtId="0" fontId="13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22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3" fontId="5" fillId="0" borderId="17" xfId="55" applyNumberFormat="1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3" fontId="5" fillId="0" borderId="22" xfId="55" applyNumberFormat="1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3" fontId="5" fillId="0" borderId="27" xfId="55" applyNumberFormat="1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 vertical="center" wrapText="1"/>
      <protection/>
    </xf>
    <xf numFmtId="0" fontId="5" fillId="0" borderId="22" xfId="55" applyFont="1" applyFill="1" applyBorder="1" applyAlignment="1">
      <alignment horizontal="right" vertical="center" wrapText="1"/>
      <protection/>
    </xf>
    <xf numFmtId="3" fontId="5" fillId="0" borderId="22" xfId="55" applyNumberFormat="1" applyFont="1" applyFill="1" applyBorder="1" applyAlignment="1">
      <alignment horizontal="right" vertical="center" wrapText="1"/>
      <protection/>
    </xf>
    <xf numFmtId="3" fontId="5" fillId="0" borderId="27" xfId="55" applyNumberFormat="1" applyFont="1" applyFill="1" applyBorder="1" applyAlignment="1">
      <alignment horizontal="right" vertical="center" wrapText="1"/>
      <protection/>
    </xf>
    <xf numFmtId="0" fontId="16" fillId="35" borderId="0" xfId="0" applyNumberFormat="1" applyFont="1" applyFill="1" applyBorder="1" applyAlignment="1">
      <alignment horizontal="left" vertical="center" wrapText="1"/>
    </xf>
    <xf numFmtId="0" fontId="16" fillId="35" borderId="0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11" fillId="0" borderId="43" xfId="0" applyNumberFormat="1" applyFont="1" applyFill="1" applyBorder="1" applyAlignment="1">
      <alignment horizontal="left" vertical="center"/>
    </xf>
    <xf numFmtId="0" fontId="11" fillId="0" borderId="44" xfId="0" applyNumberFormat="1" applyFont="1" applyFill="1" applyBorder="1" applyAlignment="1">
      <alignment vertical="center" wrapText="1"/>
    </xf>
    <xf numFmtId="0" fontId="11" fillId="0" borderId="45" xfId="0" applyNumberFormat="1" applyFont="1" applyFill="1" applyBorder="1" applyAlignment="1">
      <alignment horizontal="left" vertical="center" wrapText="1"/>
    </xf>
    <xf numFmtId="0" fontId="11" fillId="0" borderId="44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11" fillId="0" borderId="48" xfId="0" applyNumberFormat="1" applyFont="1" applyFill="1" applyBorder="1" applyAlignment="1">
      <alignment horizontal="left" vertical="center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8" fillId="0" borderId="53" xfId="0" applyNumberFormat="1" applyFont="1" applyFill="1" applyBorder="1" applyAlignment="1">
      <alignment horizontal="center" vertical="center" wrapText="1"/>
    </xf>
    <xf numFmtId="0" fontId="18" fillId="0" borderId="54" xfId="0" applyNumberFormat="1" applyFont="1" applyFill="1" applyBorder="1" applyAlignment="1">
      <alignment horizontal="center" vertical="center" wrapText="1"/>
    </xf>
    <xf numFmtId="0" fontId="17" fillId="0" borderId="55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 wrapText="1"/>
    </xf>
    <xf numFmtId="0" fontId="17" fillId="0" borderId="57" xfId="0" applyNumberFormat="1" applyFont="1" applyFill="1" applyBorder="1" applyAlignment="1">
      <alignment horizontal="center" vertical="center" wrapText="1"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38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68" xfId="55" applyFont="1" applyFill="1" applyBorder="1" applyAlignment="1">
      <alignment horizontal="center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34" fillId="0" borderId="78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9.7109375" style="111" bestFit="1" customWidth="1"/>
    <col min="2" max="16384" width="9.140625" style="111" customWidth="1"/>
  </cols>
  <sheetData>
    <row r="1" ht="15">
      <c r="A1" s="111" t="str">
        <f>ELOLAP!L7</f>
        <v>R10,202001,00000000,20200214,E,ELOLAP,@ELOLAP01,Kontrolling</v>
      </c>
    </row>
    <row r="2" ht="15">
      <c r="A2" s="111" t="str">
        <f>ELOLAP!L8</f>
        <v>R10,202001,00000000,20200214,E,ELOLAP,@ELOLAP02,3612345678</v>
      </c>
    </row>
    <row r="3" ht="15">
      <c r="A3" s="111" t="str">
        <f>ELOLAP!L9</f>
        <v>R10,202001,00000000,20200214,E,ELOLAP,@ELOLAP03,controlling@penzugy.hu</v>
      </c>
    </row>
    <row r="4" ht="15">
      <c r="A4" s="111" t="str">
        <f>KONZK1!AF13</f>
        <v>R10,202001,00000000,20200214,E,KONZK1,@KONZK10001,R,xy,xxxxxxxx,20271210,EUR,100000,EUR,PL,59950,50,,,5000,,,-50,54950,54950,1950,100,,,2050</v>
      </c>
    </row>
    <row r="5" ht="15">
      <c r="A5" s="111" t="str">
        <f>KONZK1!AF14</f>
        <v>R10,202001,00000000,20200214,E,KONZK1,@KONZK10002,H,zz,xxxxxxxx,20221210,EUR,1000000,EUR,DE,349950,,,,,,,,349950,349950,500,1000,,,1500</v>
      </c>
    </row>
    <row r="6" ht="15">
      <c r="A6" s="111" t="str">
        <f>KONZK1!AF15</f>
        <v>R10,202001,00000000,20200214,E,KONZK1,@KONZK10003,H,xy,xxxxxxxx,20241111,EUR,800000,EUR,DE,390000,,,,10000,,,,380000,380000,125,10,,,135</v>
      </c>
    </row>
    <row r="7" ht="15">
      <c r="A7" s="111" t="str">
        <f>KONZK1!AF16</f>
        <v>R10,202001,00000000,20200214,E,KONZK1,@KONZK10004,R,zz,xxxxxxxx,20271112,EUR,50000,USD,PL,25000,,,,,,,,25000,25000,60,60,,,120</v>
      </c>
    </row>
    <row r="8" ht="15">
      <c r="A8" s="111" t="str">
        <f>KONZK1!AF17</f>
        <v>R10,202001,00000000,20200214,E,KONZK1,@KONZK10005,R,ccc,xxxxxxxx,20271231,USD,100000,USD,DE,50000,,,,50000,-230,230,,0,0,1250,210,1230,-230,0</v>
      </c>
    </row>
    <row r="9" ht="15">
      <c r="A9" s="111" t="str">
        <f>KONZK2!S9</f>
        <v>R10,202001,00000000,20200214,E,KONZK2,@KONZK20001,R,xy,xxxxxxxx,20271210,EUR,100000,EUR,PL,KOVEL,-50</v>
      </c>
    </row>
    <row r="10" ht="15">
      <c r="A10" s="111" t="str">
        <f>KONZT1!AE13</f>
        <v>R10,202001,00000000,20200214,E,KONZT1,@KONZT10001,R,sss,xxxxxxxx,20251013,EUR,100000,USD,PL,742,300,,,,,,,1042,4,2,0,,6</v>
      </c>
    </row>
    <row r="11" ht="15">
      <c r="A11" s="111" t="str">
        <f>KONZT1!AE14</f>
        <v>R10,202001,00000000,20200214,E,KONZT1,@KONZT10002,R,ddd,xxxxxxxx,20271013,EUR,100000,USD,US,351,,,,,,,,351,4,2,0,,6</v>
      </c>
    </row>
    <row r="12" ht="15">
      <c r="A12" s="111" t="str">
        <f>KONZT1!AE15</f>
        <v>R10,202001,00000000,20200214,E,KONZT1,@KONZT10003,R,sss,xxxxxxxx,20271013,EUR,100000,EUR,DE,652,,,,300,20,30,,302,4,32,30,,6</v>
      </c>
    </row>
    <row r="13" ht="15">
      <c r="A13" s="111" t="str">
        <f>KONZT1!AE16</f>
        <v>R10,202001,00000000,20200214,E,KONZT1,@KONZT10004,R,ddd,xxxxxxxx,20270918,EUR,400000,USD,DE,41000,10000,,,,,,,51000,29,88,45,,72</v>
      </c>
    </row>
    <row r="14" ht="15">
      <c r="A14" s="111" t="str">
        <f>KONZT1!AE17</f>
        <v>R10,202001,00000000,20200214,E,KONZT1,@KONZT10005,R,xy,xxxxxxxx,20270918,EUR,400000,USD,US,23000,11500,3000,500,,,,,34500,83,760,0,,843</v>
      </c>
    </row>
    <row r="15" ht="15">
      <c r="A15" s="111" t="str">
        <f>KONZT1!AE18</f>
        <v>R10,202001,00000000,20200214,E,KONZT1,@KONZT10006,R,xy,xxxxxxxx,20270918,EUR,400000,USD,PL,31083,,,,,,,,31083,21,66,,,87</v>
      </c>
    </row>
    <row r="16" ht="15">
      <c r="A16" s="111" t="str">
        <f>KONZT1!AE19</f>
        <v>R10,202001,00000000,20200214,E,KONZT1,@KONZT10007,H,zzzz,xxxxxxxx,20261130,EUR,100000,EUR,PL,19000,,,,,,,,19000,45,1,1,,45</v>
      </c>
    </row>
    <row r="17" ht="15">
      <c r="A17" s="111" t="str">
        <f>KONZT1!AE20</f>
        <v>R10,202001,00000000,20200214,E,KONZT1,@KONZT10008,H,zzzz,xxxxxxxx,20261130,EUR,100000,EUR,DE,30000,,,,15000,,,,15000,77,3,75,,5</v>
      </c>
    </row>
    <row r="18" ht="15">
      <c r="A18" s="111" t="str">
        <f>KONZT1!AE21</f>
        <v>R10,202001,00000000,20200214,E,KONZT1,@KONZT10009,H,zzzz,xxxxxxxx,20281130,EUR,100000,EUR,US,10000,,,,,,,,10000,24,23,0,,47</v>
      </c>
    </row>
    <row r="19" ht="15">
      <c r="A19" s="111" t="str">
        <f>KONZT2!S9</f>
        <v>R10,202001,00000000,20200214,N,KONZT2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9" sqref="D9"/>
    </sheetView>
  </sheetViews>
  <sheetFormatPr defaultColWidth="28.421875" defaultRowHeight="12.75"/>
  <cols>
    <col min="1" max="1" width="5.28125" style="1" customWidth="1"/>
    <col min="2" max="2" width="12.8515625" style="1" customWidth="1"/>
    <col min="3" max="3" width="44.00390625" style="5" customWidth="1"/>
    <col min="4" max="4" width="24.421875" style="1" customWidth="1"/>
    <col min="5" max="5" width="7.7109375" style="1" customWidth="1"/>
    <col min="6" max="11" width="10.00390625" style="5" customWidth="1"/>
    <col min="12" max="16384" width="28.421875" style="1" customWidth="1"/>
  </cols>
  <sheetData>
    <row r="1" spans="1:4" ht="21.75" customHeight="1" thickTop="1">
      <c r="A1" s="140" t="s">
        <v>133</v>
      </c>
      <c r="B1" s="141"/>
      <c r="C1" s="141"/>
      <c r="D1" s="142"/>
    </row>
    <row r="2" spans="1:4" ht="16.5" customHeight="1" thickBot="1">
      <c r="A2" s="143" t="s">
        <v>97</v>
      </c>
      <c r="B2" s="144"/>
      <c r="C2" s="144"/>
      <c r="D2" s="145"/>
    </row>
    <row r="3" spans="1:4" ht="16.5" thickBot="1" thickTop="1">
      <c r="A3" s="128"/>
      <c r="B3" s="128"/>
      <c r="C3" s="128"/>
      <c r="D3" s="129"/>
    </row>
    <row r="4" spans="1:4" ht="14.25" customHeight="1" thickBot="1" thickTop="1">
      <c r="A4" s="146" t="s">
        <v>16</v>
      </c>
      <c r="B4" s="146" t="s">
        <v>98</v>
      </c>
      <c r="C4" s="146" t="s">
        <v>99</v>
      </c>
      <c r="D4" s="130" t="s">
        <v>100</v>
      </c>
    </row>
    <row r="5" spans="1:13" ht="65.25" thickBot="1" thickTop="1">
      <c r="A5" s="147"/>
      <c r="B5" s="147"/>
      <c r="C5" s="147"/>
      <c r="D5" s="130" t="s">
        <v>101</v>
      </c>
      <c r="F5" s="20" t="s">
        <v>102</v>
      </c>
      <c r="G5" s="20" t="s">
        <v>103</v>
      </c>
      <c r="H5" s="20" t="s">
        <v>104</v>
      </c>
      <c r="I5" s="20" t="s">
        <v>105</v>
      </c>
      <c r="J5" s="20" t="s">
        <v>106</v>
      </c>
      <c r="K5" s="21" t="s">
        <v>107</v>
      </c>
      <c r="L5" s="22" t="s">
        <v>108</v>
      </c>
      <c r="M5" s="2"/>
    </row>
    <row r="6" spans="1:13" ht="16.5" thickBot="1" thickTop="1">
      <c r="A6" s="148"/>
      <c r="B6" s="148"/>
      <c r="C6" s="148"/>
      <c r="D6" s="130" t="s">
        <v>19</v>
      </c>
      <c r="F6" s="3"/>
      <c r="G6" s="3"/>
      <c r="H6" s="3"/>
      <c r="I6" s="3"/>
      <c r="J6" s="3"/>
      <c r="K6" s="3"/>
      <c r="L6" s="3"/>
      <c r="M6" s="2"/>
    </row>
    <row r="7" spans="1:13" ht="30.75" customHeight="1" thickTop="1">
      <c r="A7" s="131" t="s">
        <v>101</v>
      </c>
      <c r="B7" s="132" t="s">
        <v>109</v>
      </c>
      <c r="C7" s="133" t="s">
        <v>135</v>
      </c>
      <c r="D7" s="134" t="s">
        <v>138</v>
      </c>
      <c r="F7" s="3" t="s">
        <v>115</v>
      </c>
      <c r="G7" s="106">
        <v>202001</v>
      </c>
      <c r="H7" s="107" t="s">
        <v>121</v>
      </c>
      <c r="I7" s="107" t="s">
        <v>140</v>
      </c>
      <c r="J7" s="3" t="s">
        <v>110</v>
      </c>
      <c r="K7" s="3" t="s">
        <v>96</v>
      </c>
      <c r="L7" s="2" t="str">
        <f>F7&amp;","&amp;G7&amp;","&amp;H7&amp;","&amp;I7&amp;","&amp;J7&amp;","&amp;K7&amp;","&amp;"@"&amp;K7&amp;"0"&amp;A7&amp;","&amp;D7</f>
        <v>R10,202001,00000000,20200214,E,ELOLAP,@ELOLAP01,Kontrolling</v>
      </c>
      <c r="M7" s="2"/>
    </row>
    <row r="8" spans="1:13" ht="18.75" customHeight="1">
      <c r="A8" s="131" t="s">
        <v>111</v>
      </c>
      <c r="B8" s="135" t="s">
        <v>112</v>
      </c>
      <c r="C8" s="133" t="s">
        <v>136</v>
      </c>
      <c r="D8" s="136">
        <v>3612345678</v>
      </c>
      <c r="F8" s="3" t="s">
        <v>115</v>
      </c>
      <c r="G8" s="3">
        <f aca="true" t="shared" si="0" ref="G8:I9">G7</f>
        <v>202001</v>
      </c>
      <c r="H8" s="41" t="str">
        <f t="shared" si="0"/>
        <v>00000000</v>
      </c>
      <c r="I8" s="41" t="str">
        <f t="shared" si="0"/>
        <v>20200214</v>
      </c>
      <c r="J8" s="3" t="s">
        <v>110</v>
      </c>
      <c r="K8" s="3" t="s">
        <v>96</v>
      </c>
      <c r="L8" s="2" t="str">
        <f>F8&amp;","&amp;G8&amp;","&amp;H8&amp;","&amp;I8&amp;","&amp;J8&amp;","&amp;K8&amp;","&amp;"@"&amp;K8&amp;"0"&amp;A8&amp;","&amp;D8</f>
        <v>R10,202001,00000000,20200214,E,ELOLAP,@ELOLAP02,3612345678</v>
      </c>
      <c r="M8" s="2"/>
    </row>
    <row r="9" spans="1:13" ht="13.5" thickBot="1">
      <c r="A9" s="137" t="s">
        <v>113</v>
      </c>
      <c r="B9" s="138" t="s">
        <v>114</v>
      </c>
      <c r="C9" s="139" t="s">
        <v>137</v>
      </c>
      <c r="D9" s="190" t="s">
        <v>139</v>
      </c>
      <c r="F9" s="3" t="s">
        <v>115</v>
      </c>
      <c r="G9" s="3">
        <f t="shared" si="0"/>
        <v>202001</v>
      </c>
      <c r="H9" s="41" t="str">
        <f t="shared" si="0"/>
        <v>00000000</v>
      </c>
      <c r="I9" s="41" t="str">
        <f t="shared" si="0"/>
        <v>20200214</v>
      </c>
      <c r="J9" s="3" t="s">
        <v>110</v>
      </c>
      <c r="K9" s="3" t="s">
        <v>96</v>
      </c>
      <c r="L9" s="2" t="str">
        <f>F9&amp;","&amp;G9&amp;","&amp;H9&amp;","&amp;I9&amp;","&amp;J9&amp;","&amp;K9&amp;","&amp;"@"&amp;K9&amp;"0"&amp;A9&amp;","&amp;D9</f>
        <v>R10,202001,00000000,20200214,E,ELOLAP,@ELOLAP03,controlling@penzugy.hu</v>
      </c>
      <c r="M9" s="2"/>
    </row>
    <row r="12" spans="2:6" ht="12.75">
      <c r="B12" s="2"/>
      <c r="C12" s="3"/>
      <c r="D12" s="2"/>
      <c r="E12" s="2"/>
      <c r="F12" s="3"/>
    </row>
    <row r="13" spans="2:6" ht="12.75">
      <c r="B13" s="109" t="s">
        <v>122</v>
      </c>
      <c r="C13" s="110" t="str">
        <f>+F7&amp;MID(G7,4,5)&amp;H7</f>
        <v>R1000100000000</v>
      </c>
      <c r="D13" s="108" t="s">
        <v>123</v>
      </c>
      <c r="F13" s="3"/>
    </row>
    <row r="14" spans="2:6" ht="12.75">
      <c r="B14" s="3"/>
      <c r="C14" s="1"/>
      <c r="D14" s="108" t="s">
        <v>125</v>
      </c>
      <c r="F14" s="3"/>
    </row>
    <row r="15" spans="2:6" ht="12.75">
      <c r="B15" s="3"/>
      <c r="C15" s="1"/>
      <c r="D15" s="108" t="s">
        <v>134</v>
      </c>
      <c r="F15" s="3"/>
    </row>
    <row r="16" spans="2:6" ht="12.75">
      <c r="B16" s="3"/>
      <c r="C16" s="1"/>
      <c r="D16" s="108" t="s">
        <v>124</v>
      </c>
      <c r="F16" s="3"/>
    </row>
    <row r="17" spans="2:5" ht="12.75">
      <c r="B17" s="2"/>
      <c r="C17" s="3"/>
      <c r="D17" s="2"/>
      <c r="E17" s="2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25" width="9.140625" style="2" customWidth="1"/>
    <col min="26" max="31" width="9.140625" style="3" customWidth="1"/>
    <col min="32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2" spans="17:18" ht="12.75">
      <c r="Q2" s="14"/>
      <c r="R2" s="14"/>
    </row>
    <row r="3" spans="9:18" ht="12.75">
      <c r="I3" s="100"/>
      <c r="Q3" s="14"/>
      <c r="R3" s="14"/>
    </row>
    <row r="4" ht="12.75">
      <c r="A4" s="4" t="s">
        <v>66</v>
      </c>
    </row>
    <row r="5" ht="13.5" thickBot="1">
      <c r="A5" s="6" t="s">
        <v>72</v>
      </c>
    </row>
    <row r="6" spans="1:25" ht="13.5" thickBot="1">
      <c r="A6" s="53" t="s">
        <v>71</v>
      </c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6"/>
      <c r="P6" s="56"/>
      <c r="Q6" s="56"/>
      <c r="R6" s="56"/>
      <c r="S6" s="57"/>
      <c r="W6" s="101"/>
      <c r="X6" s="101"/>
      <c r="Y6" s="14"/>
    </row>
    <row r="7" spans="1:24" ht="12.75" customHeight="1" thickBot="1">
      <c r="A7" s="152" t="s">
        <v>16</v>
      </c>
      <c r="B7" s="152" t="s">
        <v>49</v>
      </c>
      <c r="C7" s="155" t="s">
        <v>4</v>
      </c>
      <c r="D7" s="155" t="s">
        <v>8</v>
      </c>
      <c r="E7" s="155" t="s">
        <v>42</v>
      </c>
      <c r="F7" s="155" t="s">
        <v>57</v>
      </c>
      <c r="G7" s="155" t="s">
        <v>47</v>
      </c>
      <c r="H7" s="149" t="s">
        <v>70</v>
      </c>
      <c r="I7" s="149" t="s">
        <v>43</v>
      </c>
      <c r="J7" s="159" t="s">
        <v>0</v>
      </c>
      <c r="K7" s="160"/>
      <c r="L7" s="160"/>
      <c r="M7" s="160"/>
      <c r="N7" s="160"/>
      <c r="O7" s="160"/>
      <c r="P7" s="160"/>
      <c r="Q7" s="160"/>
      <c r="R7" s="160"/>
      <c r="S7" s="160"/>
      <c r="T7" s="172" t="s">
        <v>1</v>
      </c>
      <c r="U7" s="171"/>
      <c r="V7" s="171"/>
      <c r="W7" s="171"/>
      <c r="X7" s="173"/>
    </row>
    <row r="8" spans="1:24" ht="12.75" customHeight="1">
      <c r="A8" s="153"/>
      <c r="B8" s="153"/>
      <c r="C8" s="156"/>
      <c r="D8" s="156"/>
      <c r="E8" s="156"/>
      <c r="F8" s="156"/>
      <c r="G8" s="156"/>
      <c r="H8" s="150"/>
      <c r="I8" s="150"/>
      <c r="J8" s="157" t="s">
        <v>56</v>
      </c>
      <c r="K8" s="161"/>
      <c r="L8" s="161"/>
      <c r="M8" s="161"/>
      <c r="N8" s="161"/>
      <c r="O8" s="161"/>
      <c r="P8" s="161"/>
      <c r="Q8" s="161"/>
      <c r="R8" s="162" t="s">
        <v>55</v>
      </c>
      <c r="S8" s="164" t="s">
        <v>54</v>
      </c>
      <c r="T8" s="176" t="s">
        <v>60</v>
      </c>
      <c r="U8" s="162" t="s">
        <v>11</v>
      </c>
      <c r="V8" s="174"/>
      <c r="W8" s="175"/>
      <c r="X8" s="179" t="s">
        <v>62</v>
      </c>
    </row>
    <row r="9" spans="1:26" ht="12.75" customHeight="1" thickBot="1">
      <c r="A9" s="153"/>
      <c r="B9" s="153"/>
      <c r="C9" s="156"/>
      <c r="D9" s="156"/>
      <c r="E9" s="156"/>
      <c r="F9" s="156"/>
      <c r="G9" s="156"/>
      <c r="H9" s="150"/>
      <c r="I9" s="150"/>
      <c r="J9" s="157"/>
      <c r="K9" s="167"/>
      <c r="L9" s="167"/>
      <c r="M9" s="167"/>
      <c r="N9" s="167"/>
      <c r="O9" s="167"/>
      <c r="P9" s="167"/>
      <c r="Q9" s="167" t="s">
        <v>76</v>
      </c>
      <c r="R9" s="162"/>
      <c r="S9" s="165"/>
      <c r="T9" s="177"/>
      <c r="U9" s="163" t="s">
        <v>2</v>
      </c>
      <c r="V9" s="183"/>
      <c r="W9" s="167" t="s">
        <v>3</v>
      </c>
      <c r="X9" s="180"/>
      <c r="Y9" s="14"/>
      <c r="Z9" s="61"/>
    </row>
    <row r="10" spans="1:26" ht="12.75" customHeight="1">
      <c r="A10" s="153"/>
      <c r="B10" s="153"/>
      <c r="C10" s="156"/>
      <c r="D10" s="156"/>
      <c r="E10" s="156"/>
      <c r="F10" s="156"/>
      <c r="G10" s="156"/>
      <c r="H10" s="150"/>
      <c r="I10" s="150"/>
      <c r="J10" s="158"/>
      <c r="K10" s="171" t="s">
        <v>77</v>
      </c>
      <c r="L10" s="171"/>
      <c r="M10" s="171"/>
      <c r="N10" s="169" t="s">
        <v>78</v>
      </c>
      <c r="O10" s="169"/>
      <c r="P10" s="170"/>
      <c r="Q10" s="168"/>
      <c r="R10" s="163"/>
      <c r="S10" s="166"/>
      <c r="T10" s="177"/>
      <c r="U10" s="184"/>
      <c r="V10" s="185"/>
      <c r="W10" s="168"/>
      <c r="X10" s="180"/>
      <c r="Y10" s="14"/>
      <c r="Z10" s="61"/>
    </row>
    <row r="11" spans="1:32" ht="90" thickBot="1">
      <c r="A11" s="154"/>
      <c r="B11" s="153"/>
      <c r="C11" s="156"/>
      <c r="D11" s="156"/>
      <c r="E11" s="156"/>
      <c r="F11" s="156"/>
      <c r="G11" s="156"/>
      <c r="H11" s="150"/>
      <c r="I11" s="150"/>
      <c r="J11" s="158"/>
      <c r="K11" s="60" t="s">
        <v>14</v>
      </c>
      <c r="L11" s="60" t="s">
        <v>59</v>
      </c>
      <c r="M11" s="102" t="s">
        <v>15</v>
      </c>
      <c r="N11" s="60" t="s">
        <v>40</v>
      </c>
      <c r="O11" s="60" t="s">
        <v>75</v>
      </c>
      <c r="P11" s="59" t="s">
        <v>44</v>
      </c>
      <c r="Q11" s="168"/>
      <c r="R11" s="163"/>
      <c r="S11" s="166"/>
      <c r="T11" s="178"/>
      <c r="U11" s="63" t="s">
        <v>61</v>
      </c>
      <c r="V11" s="63" t="s">
        <v>12</v>
      </c>
      <c r="W11" s="182"/>
      <c r="X11" s="181"/>
      <c r="Y11" s="14"/>
      <c r="Z11" s="20" t="s">
        <v>102</v>
      </c>
      <c r="AA11" s="20" t="s">
        <v>103</v>
      </c>
      <c r="AB11" s="20" t="s">
        <v>104</v>
      </c>
      <c r="AC11" s="20" t="s">
        <v>105</v>
      </c>
      <c r="AD11" s="20" t="s">
        <v>106</v>
      </c>
      <c r="AE11" s="21" t="s">
        <v>107</v>
      </c>
      <c r="AF11" s="22" t="s">
        <v>108</v>
      </c>
    </row>
    <row r="12" spans="1:29" ht="12.75">
      <c r="A12" s="103"/>
      <c r="B12" s="104" t="s">
        <v>19</v>
      </c>
      <c r="C12" s="72" t="s">
        <v>20</v>
      </c>
      <c r="D12" s="27" t="s">
        <v>21</v>
      </c>
      <c r="E12" s="72" t="s">
        <v>22</v>
      </c>
      <c r="F12" s="72" t="s">
        <v>23</v>
      </c>
      <c r="G12" s="72" t="s">
        <v>24</v>
      </c>
      <c r="H12" s="72" t="s">
        <v>25</v>
      </c>
      <c r="I12" s="72" t="s">
        <v>26</v>
      </c>
      <c r="J12" s="72" t="s">
        <v>27</v>
      </c>
      <c r="K12" s="72" t="s">
        <v>28</v>
      </c>
      <c r="L12" s="72" t="s">
        <v>29</v>
      </c>
      <c r="M12" s="72" t="s">
        <v>30</v>
      </c>
      <c r="N12" s="72" t="s">
        <v>31</v>
      </c>
      <c r="O12" s="72" t="s">
        <v>32</v>
      </c>
      <c r="P12" s="27" t="s">
        <v>33</v>
      </c>
      <c r="Q12" s="72" t="s">
        <v>34</v>
      </c>
      <c r="R12" s="72" t="s">
        <v>35</v>
      </c>
      <c r="S12" s="72" t="s">
        <v>35</v>
      </c>
      <c r="T12" s="72" t="s">
        <v>37</v>
      </c>
      <c r="U12" s="72" t="s">
        <v>48</v>
      </c>
      <c r="V12" s="72" t="s">
        <v>38</v>
      </c>
      <c r="W12" s="27" t="s">
        <v>39</v>
      </c>
      <c r="X12" s="28" t="s">
        <v>58</v>
      </c>
      <c r="Y12" s="61"/>
      <c r="AC12" s="41"/>
    </row>
    <row r="13" spans="1:32" ht="12.75">
      <c r="A13" s="91" t="s">
        <v>83</v>
      </c>
      <c r="B13" s="36" t="s">
        <v>94</v>
      </c>
      <c r="C13" s="36" t="s">
        <v>126</v>
      </c>
      <c r="D13" s="36" t="s">
        <v>129</v>
      </c>
      <c r="E13" s="92">
        <v>20271210</v>
      </c>
      <c r="F13" s="36" t="s">
        <v>81</v>
      </c>
      <c r="G13" s="112">
        <v>100000</v>
      </c>
      <c r="H13" s="36" t="s">
        <v>81</v>
      </c>
      <c r="I13" s="36" t="s">
        <v>92</v>
      </c>
      <c r="J13" s="105">
        <v>59950</v>
      </c>
      <c r="K13" s="105">
        <v>50</v>
      </c>
      <c r="L13" s="105"/>
      <c r="M13" s="105"/>
      <c r="N13" s="105">
        <v>5000</v>
      </c>
      <c r="O13" s="105"/>
      <c r="P13" s="105"/>
      <c r="Q13" s="105">
        <v>-50</v>
      </c>
      <c r="R13" s="105">
        <v>54950</v>
      </c>
      <c r="S13" s="105">
        <v>54950</v>
      </c>
      <c r="T13" s="105">
        <v>1950</v>
      </c>
      <c r="U13" s="105">
        <v>100</v>
      </c>
      <c r="V13" s="105"/>
      <c r="W13" s="105"/>
      <c r="X13" s="105">
        <v>2050</v>
      </c>
      <c r="Y13" s="14"/>
      <c r="Z13" s="38" t="str">
        <f>ELOLAP!$F$7</f>
        <v>R10</v>
      </c>
      <c r="AA13" s="38">
        <f>ELOLAP!$G$7</f>
        <v>202001</v>
      </c>
      <c r="AB13" s="74" t="str">
        <f>ELOLAP!$H$7</f>
        <v>00000000</v>
      </c>
      <c r="AC13" s="74" t="str">
        <f>ELOLAP!$I$7</f>
        <v>20200214</v>
      </c>
      <c r="AD13" s="3" t="s">
        <v>110</v>
      </c>
      <c r="AE13" s="3" t="s">
        <v>118</v>
      </c>
      <c r="AF13" s="2" t="str">
        <f>Z13&amp;","&amp;AA13&amp;","&amp;AB13&amp;","&amp;AC13&amp;","&amp;AD13&amp;","&amp;AE13&amp;","&amp;"@"&amp;AE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&amp;","&amp;X13</f>
        <v>R10,202001,00000000,20200214,E,KONZK1,@KONZK10001,R,xy,xxxxxxxx,20271210,EUR,100000,EUR,PL,59950,50,,,5000,,,-50,54950,54950,1950,100,,,2050</v>
      </c>
    </row>
    <row r="14" spans="1:32" ht="12.75">
      <c r="A14" s="91" t="s">
        <v>84</v>
      </c>
      <c r="B14" s="36" t="s">
        <v>79</v>
      </c>
      <c r="C14" s="36" t="s">
        <v>127</v>
      </c>
      <c r="D14" s="36" t="s">
        <v>129</v>
      </c>
      <c r="E14" s="92">
        <v>20221210</v>
      </c>
      <c r="F14" s="36" t="s">
        <v>81</v>
      </c>
      <c r="G14" s="112">
        <v>1000000</v>
      </c>
      <c r="H14" s="36" t="s">
        <v>81</v>
      </c>
      <c r="I14" s="36" t="s">
        <v>82</v>
      </c>
      <c r="J14" s="105">
        <v>349950</v>
      </c>
      <c r="K14" s="105"/>
      <c r="L14" s="105"/>
      <c r="M14" s="105"/>
      <c r="N14" s="105"/>
      <c r="O14" s="105"/>
      <c r="P14" s="105"/>
      <c r="Q14" s="105"/>
      <c r="R14" s="105">
        <v>349950</v>
      </c>
      <c r="S14" s="105">
        <v>349950</v>
      </c>
      <c r="T14" s="105">
        <v>500</v>
      </c>
      <c r="U14" s="105">
        <v>1000</v>
      </c>
      <c r="V14" s="105"/>
      <c r="W14" s="105"/>
      <c r="X14" s="105">
        <v>1500</v>
      </c>
      <c r="Y14" s="14"/>
      <c r="Z14" s="38" t="str">
        <f>ELOLAP!$F$7</f>
        <v>R10</v>
      </c>
      <c r="AA14" s="38">
        <f>ELOLAP!$G$7</f>
        <v>202001</v>
      </c>
      <c r="AB14" s="74" t="str">
        <f>ELOLAP!$H$7</f>
        <v>00000000</v>
      </c>
      <c r="AC14" s="74" t="str">
        <f>ELOLAP!$I$7</f>
        <v>20200214</v>
      </c>
      <c r="AD14" s="3" t="s">
        <v>110</v>
      </c>
      <c r="AE14" s="3" t="str">
        <f>$AE$13</f>
        <v>KONZK1</v>
      </c>
      <c r="AF14" s="2" t="str">
        <f>Z14&amp;","&amp;AA14&amp;","&amp;AB14&amp;","&amp;AC14&amp;","&amp;AD14&amp;","&amp;AE14&amp;","&amp;"@"&amp;AE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&amp;","&amp;X14</f>
        <v>R10,202001,00000000,20200214,E,KONZK1,@KONZK10002,H,zz,xxxxxxxx,20221210,EUR,1000000,EUR,DE,349950,,,,,,,,349950,349950,500,1000,,,1500</v>
      </c>
    </row>
    <row r="15" spans="1:32" ht="12.75">
      <c r="A15" s="91" t="s">
        <v>85</v>
      </c>
      <c r="B15" s="36" t="s">
        <v>79</v>
      </c>
      <c r="C15" s="36" t="s">
        <v>126</v>
      </c>
      <c r="D15" s="36" t="s">
        <v>129</v>
      </c>
      <c r="E15" s="92">
        <v>20241111</v>
      </c>
      <c r="F15" s="36" t="s">
        <v>81</v>
      </c>
      <c r="G15" s="112">
        <v>800000</v>
      </c>
      <c r="H15" s="36" t="s">
        <v>81</v>
      </c>
      <c r="I15" s="36" t="s">
        <v>82</v>
      </c>
      <c r="J15" s="105">
        <v>390000</v>
      </c>
      <c r="K15" s="105"/>
      <c r="L15" s="105"/>
      <c r="M15" s="105"/>
      <c r="N15" s="105">
        <v>10000</v>
      </c>
      <c r="O15" s="105"/>
      <c r="P15" s="105"/>
      <c r="Q15" s="105"/>
      <c r="R15" s="105">
        <v>380000</v>
      </c>
      <c r="S15" s="105">
        <v>380000</v>
      </c>
      <c r="T15" s="105">
        <v>125</v>
      </c>
      <c r="U15" s="105">
        <v>10</v>
      </c>
      <c r="V15" s="105"/>
      <c r="W15" s="105"/>
      <c r="X15" s="105">
        <v>135</v>
      </c>
      <c r="Y15" s="14"/>
      <c r="Z15" s="38" t="str">
        <f>ELOLAP!$F$7</f>
        <v>R10</v>
      </c>
      <c r="AA15" s="38">
        <f>ELOLAP!$G$7</f>
        <v>202001</v>
      </c>
      <c r="AB15" s="74" t="str">
        <f>ELOLAP!$H$7</f>
        <v>00000000</v>
      </c>
      <c r="AC15" s="74" t="str">
        <f>ELOLAP!$I$7</f>
        <v>20200214</v>
      </c>
      <c r="AD15" s="3" t="s">
        <v>110</v>
      </c>
      <c r="AE15" s="3" t="str">
        <f>$AE$13</f>
        <v>KONZK1</v>
      </c>
      <c r="AF15" s="2" t="str">
        <f>Z15&amp;","&amp;AA15&amp;","&amp;AB15&amp;","&amp;AC15&amp;","&amp;AD15&amp;","&amp;AE15&amp;","&amp;"@"&amp;AE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&amp;","&amp;V15&amp;","&amp;W15&amp;","&amp;X15</f>
        <v>R10,202001,00000000,20200214,E,KONZK1,@KONZK10003,H,xy,xxxxxxxx,20241111,EUR,800000,EUR,DE,390000,,,,10000,,,,380000,380000,125,10,,,135</v>
      </c>
    </row>
    <row r="16" spans="1:32" ht="12.75">
      <c r="A16" s="91" t="s">
        <v>86</v>
      </c>
      <c r="B16" s="36" t="s">
        <v>94</v>
      </c>
      <c r="C16" s="36" t="s">
        <v>127</v>
      </c>
      <c r="D16" s="36" t="s">
        <v>129</v>
      </c>
      <c r="E16" s="92">
        <v>20271112</v>
      </c>
      <c r="F16" s="36" t="s">
        <v>81</v>
      </c>
      <c r="G16" s="112">
        <v>50000</v>
      </c>
      <c r="H16" s="36" t="s">
        <v>80</v>
      </c>
      <c r="I16" s="36" t="s">
        <v>92</v>
      </c>
      <c r="J16" s="35">
        <v>25000</v>
      </c>
      <c r="K16" s="35"/>
      <c r="L16" s="35"/>
      <c r="M16" s="35"/>
      <c r="N16" s="35"/>
      <c r="O16" s="35"/>
      <c r="P16" s="35"/>
      <c r="Q16" s="35"/>
      <c r="R16" s="35">
        <v>25000</v>
      </c>
      <c r="S16" s="35">
        <v>25000</v>
      </c>
      <c r="T16" s="35">
        <v>60</v>
      </c>
      <c r="U16" s="35">
        <v>60</v>
      </c>
      <c r="V16" s="35"/>
      <c r="W16" s="35"/>
      <c r="X16" s="35">
        <v>120</v>
      </c>
      <c r="Z16" s="38" t="str">
        <f>ELOLAP!$F$7</f>
        <v>R10</v>
      </c>
      <c r="AA16" s="38">
        <f>ELOLAP!$G$7</f>
        <v>202001</v>
      </c>
      <c r="AB16" s="74" t="str">
        <f>ELOLAP!$H$7</f>
        <v>00000000</v>
      </c>
      <c r="AC16" s="74" t="str">
        <f>ELOLAP!$I$7</f>
        <v>20200214</v>
      </c>
      <c r="AD16" s="3" t="s">
        <v>110</v>
      </c>
      <c r="AE16" s="3" t="str">
        <f>$AE$13</f>
        <v>KONZK1</v>
      </c>
      <c r="AF16" s="2" t="str">
        <f>Z16&amp;","&amp;AA16&amp;","&amp;AB16&amp;","&amp;AC16&amp;","&amp;AD16&amp;","&amp;AE16&amp;","&amp;"@"&amp;AE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&amp;","&amp;V16&amp;","&amp;W16&amp;","&amp;X16</f>
        <v>R10,202001,00000000,20200214,E,KONZK1,@KONZK10004,R,zz,xxxxxxxx,20271112,EUR,50000,USD,PL,25000,,,,,,,,25000,25000,60,60,,,120</v>
      </c>
    </row>
    <row r="17" spans="1:32" s="46" customFormat="1" ht="12.75">
      <c r="A17" s="91" t="s">
        <v>87</v>
      </c>
      <c r="B17" s="33" t="s">
        <v>94</v>
      </c>
      <c r="C17" s="33" t="s">
        <v>128</v>
      </c>
      <c r="D17" s="36" t="s">
        <v>129</v>
      </c>
      <c r="E17" s="92">
        <v>20271231</v>
      </c>
      <c r="F17" s="36" t="s">
        <v>80</v>
      </c>
      <c r="G17" s="113">
        <v>100000</v>
      </c>
      <c r="H17" s="33" t="s">
        <v>80</v>
      </c>
      <c r="I17" s="33" t="s">
        <v>82</v>
      </c>
      <c r="J17" s="79">
        <v>50000</v>
      </c>
      <c r="K17" s="36"/>
      <c r="L17" s="36"/>
      <c r="M17" s="36"/>
      <c r="N17" s="79">
        <v>50000</v>
      </c>
      <c r="O17" s="79">
        <f>50000-N17-P17</f>
        <v>-230</v>
      </c>
      <c r="P17" s="79">
        <v>230</v>
      </c>
      <c r="Q17" s="79"/>
      <c r="R17" s="79">
        <v>0</v>
      </c>
      <c r="S17" s="79">
        <v>0</v>
      </c>
      <c r="T17" s="79">
        <v>1250</v>
      </c>
      <c r="U17" s="79">
        <v>210</v>
      </c>
      <c r="V17" s="79">
        <v>1230</v>
      </c>
      <c r="W17" s="79">
        <v>-230</v>
      </c>
      <c r="X17" s="79">
        <f>T17+U17-V17+W17</f>
        <v>0</v>
      </c>
      <c r="Z17" s="38" t="str">
        <f>ELOLAP!$F$7</f>
        <v>R10</v>
      </c>
      <c r="AA17" s="38">
        <f>ELOLAP!$G$7</f>
        <v>202001</v>
      </c>
      <c r="AB17" s="74" t="str">
        <f>ELOLAP!$H$7</f>
        <v>00000000</v>
      </c>
      <c r="AC17" s="74" t="str">
        <f>ELOLAP!$I$7</f>
        <v>20200214</v>
      </c>
      <c r="AD17" s="3" t="s">
        <v>110</v>
      </c>
      <c r="AE17" s="3" t="str">
        <f>$AE$13</f>
        <v>KONZK1</v>
      </c>
      <c r="AF17" s="2" t="str">
        <f>Z17&amp;","&amp;AA17&amp;","&amp;AB17&amp;","&amp;AC17&amp;","&amp;AD17&amp;","&amp;AE17&amp;","&amp;"@"&amp;AE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&amp;","&amp;V17&amp;","&amp;W17&amp;","&amp;X17</f>
        <v>R10,202001,00000000,20200214,E,KONZK1,@KONZK10005,R,ccc,xxxxxxxx,20271231,USD,100000,USD,DE,50000,,,,50000,-230,230,,0,0,1250,210,1230,-230,0</v>
      </c>
    </row>
    <row r="18" spans="1:29" ht="12.75">
      <c r="A18" s="97" t="s">
        <v>17</v>
      </c>
      <c r="B18" s="33"/>
      <c r="C18" s="33"/>
      <c r="D18" s="33"/>
      <c r="E18" s="33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1"/>
      <c r="AB18" s="41"/>
      <c r="AC18" s="41"/>
    </row>
    <row r="19" spans="1:29" ht="13.5" thickBot="1">
      <c r="A19" s="98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AB19" s="41"/>
      <c r="AC19" s="41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8"/>
      <c r="K20" s="10"/>
    </row>
  </sheetData>
  <sheetProtection/>
  <mergeCells count="25">
    <mergeCell ref="K10:M10"/>
    <mergeCell ref="K9:P9"/>
    <mergeCell ref="T7:X7"/>
    <mergeCell ref="U8:W8"/>
    <mergeCell ref="T8:T11"/>
    <mergeCell ref="X8:X11"/>
    <mergeCell ref="W9:W11"/>
    <mergeCell ref="U9:V10"/>
    <mergeCell ref="J8:J11"/>
    <mergeCell ref="E7:E11"/>
    <mergeCell ref="J7:S7"/>
    <mergeCell ref="K8:Q8"/>
    <mergeCell ref="R8:R11"/>
    <mergeCell ref="G7:G11"/>
    <mergeCell ref="S8:S11"/>
    <mergeCell ref="Q9:Q11"/>
    <mergeCell ref="N10:P10"/>
    <mergeCell ref="F7:F11"/>
    <mergeCell ref="I7:I11"/>
    <mergeCell ref="A1:D1"/>
    <mergeCell ref="A7:A11"/>
    <mergeCell ref="H7:H11"/>
    <mergeCell ref="B7:B11"/>
    <mergeCell ref="D7:D11"/>
    <mergeCell ref="C7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1" width="10.7109375" style="2" customWidth="1"/>
    <col min="12" max="12" width="6.57421875" style="2" customWidth="1"/>
    <col min="13" max="13" width="10.7109375" style="3" customWidth="1"/>
    <col min="14" max="14" width="9.421875" style="3" customWidth="1"/>
    <col min="15" max="15" width="9.8515625" style="3" customWidth="1"/>
    <col min="16" max="16" width="11.28125" style="3" customWidth="1"/>
    <col min="17" max="17" width="9.140625" style="3" customWidth="1"/>
    <col min="18" max="18" width="11.140625" style="3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spans="1:11" ht="12.75" customHeight="1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25:26" ht="12.75">
      <c r="Y2" s="14"/>
      <c r="Z2" s="14"/>
    </row>
    <row r="3" spans="1:7" ht="12.75">
      <c r="A3" s="88"/>
      <c r="B3" s="88"/>
      <c r="C3" s="88"/>
      <c r="D3" s="88"/>
      <c r="E3" s="88"/>
      <c r="F3" s="88"/>
      <c r="G3" s="88"/>
    </row>
    <row r="4" spans="1:7" ht="12.75">
      <c r="A4" s="4" t="s">
        <v>67</v>
      </c>
      <c r="B4" s="4"/>
      <c r="C4" s="4"/>
      <c r="D4" s="4"/>
      <c r="E4" s="4"/>
      <c r="F4" s="4"/>
      <c r="G4" s="4"/>
    </row>
    <row r="5" spans="1:7" ht="13.5" thickBot="1">
      <c r="A5" s="6" t="s">
        <v>72</v>
      </c>
      <c r="B5" s="6"/>
      <c r="C5" s="6"/>
      <c r="D5" s="6"/>
      <c r="E5" s="6"/>
      <c r="F5" s="6"/>
      <c r="G5" s="6"/>
    </row>
    <row r="6" spans="1:11" ht="13.5" thickBot="1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20" ht="77.2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5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</row>
    <row r="8" spans="1:33" ht="12.75">
      <c r="A8" s="89"/>
      <c r="B8" s="90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12.75">
      <c r="A9" s="91" t="s">
        <v>83</v>
      </c>
      <c r="B9" s="36" t="s">
        <v>94</v>
      </c>
      <c r="C9" s="36" t="s">
        <v>126</v>
      </c>
      <c r="D9" s="36" t="s">
        <v>129</v>
      </c>
      <c r="E9" s="92">
        <v>20271210</v>
      </c>
      <c r="F9" s="36" t="s">
        <v>81</v>
      </c>
      <c r="G9" s="112">
        <v>100000</v>
      </c>
      <c r="H9" s="36" t="s">
        <v>81</v>
      </c>
      <c r="I9" s="36" t="s">
        <v>92</v>
      </c>
      <c r="J9" s="36" t="s">
        <v>95</v>
      </c>
      <c r="K9" s="114">
        <v>-50</v>
      </c>
      <c r="M9" s="38" t="str">
        <f>ELOLAP!$F$7</f>
        <v>R10</v>
      </c>
      <c r="N9" s="38">
        <f>ELOLAP!$G$7</f>
        <v>202001</v>
      </c>
      <c r="O9" s="38" t="str">
        <f>ELOLAP!$H$7</f>
        <v>00000000</v>
      </c>
      <c r="P9" s="38" t="str">
        <f>ELOLAP!$I$7</f>
        <v>20200214</v>
      </c>
      <c r="Q9" s="3" t="s">
        <v>110</v>
      </c>
      <c r="R9" s="3" t="s">
        <v>117</v>
      </c>
      <c r="S9" s="2" t="str">
        <f>M9&amp;","&amp;N9&amp;","&amp;O9&amp;","&amp;P9&amp;","&amp;Q9&amp;","&amp;R9&amp;","&amp;"@"&amp;R9&amp;"00"&amp;A9&amp;","&amp;B9&amp;","&amp;C9&amp;","&amp;D9&amp;","&amp;E9&amp;","&amp;F9&amp;","&amp;G9&amp;","&amp;H9&amp;","&amp;I9&amp;","&amp;J9&amp;","&amp;K9</f>
        <v>R10,202001,00000000,20200214,E,KONZK2,@KONZK20001,R,xy,xxxxxxxx,20271210,EUR,100000,EUR,PL,KOVEL,-50</v>
      </c>
      <c r="T9" s="13"/>
      <c r="U9" s="13"/>
      <c r="V9" s="13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1"/>
    </row>
    <row r="10" spans="1:33" ht="12.75" customHeight="1">
      <c r="A10" s="91" t="s">
        <v>84</v>
      </c>
      <c r="B10" s="36"/>
      <c r="C10" s="36"/>
      <c r="D10" s="36"/>
      <c r="E10" s="94"/>
      <c r="F10" s="36"/>
      <c r="G10" s="93"/>
      <c r="H10" s="36"/>
      <c r="I10" s="36"/>
      <c r="J10" s="36"/>
      <c r="K10" s="37"/>
      <c r="O10" s="41"/>
      <c r="P10" s="41"/>
      <c r="T10" s="13"/>
      <c r="U10" s="13"/>
      <c r="V10" s="13"/>
      <c r="W10" s="13"/>
      <c r="X10" s="13"/>
      <c r="Y10" s="13"/>
      <c r="Z10" s="13"/>
      <c r="AA10" s="13"/>
      <c r="AB10" s="23"/>
      <c r="AC10" s="23"/>
      <c r="AD10" s="23"/>
      <c r="AE10" s="23"/>
      <c r="AF10" s="23"/>
      <c r="AG10" s="11"/>
    </row>
    <row r="11" spans="1:33" ht="12.75" customHeight="1">
      <c r="A11" s="91" t="s">
        <v>85</v>
      </c>
      <c r="B11" s="95"/>
      <c r="C11" s="96"/>
      <c r="D11" s="96"/>
      <c r="E11" s="96"/>
      <c r="F11" s="96"/>
      <c r="G11" s="96"/>
      <c r="H11" s="96"/>
      <c r="I11" s="96"/>
      <c r="J11" s="36"/>
      <c r="K11" s="37"/>
      <c r="O11" s="41"/>
      <c r="P11" s="4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1"/>
    </row>
    <row r="12" spans="1:33" ht="12.75" customHeight="1">
      <c r="A12" s="97" t="s">
        <v>17</v>
      </c>
      <c r="B12" s="33"/>
      <c r="C12" s="33"/>
      <c r="D12" s="33"/>
      <c r="E12" s="33"/>
      <c r="F12" s="33"/>
      <c r="G12" s="33"/>
      <c r="H12" s="36"/>
      <c r="I12" s="36"/>
      <c r="J12" s="36"/>
      <c r="K12" s="37"/>
      <c r="O12" s="41"/>
      <c r="P12" s="41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39"/>
      <c r="AE12" s="23"/>
      <c r="AF12" s="23"/>
      <c r="AG12" s="11"/>
    </row>
    <row r="13" spans="1:33" ht="13.5" thickBot="1">
      <c r="A13" s="98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O13" s="41"/>
      <c r="P13" s="41"/>
      <c r="T13" s="39"/>
      <c r="U13" s="39"/>
      <c r="V13" s="39"/>
      <c r="W13" s="39"/>
      <c r="X13" s="39"/>
      <c r="Y13" s="23"/>
      <c r="Z13" s="23"/>
      <c r="AA13" s="23"/>
      <c r="AB13" s="23"/>
      <c r="AC13" s="39"/>
      <c r="AD13" s="39"/>
      <c r="AE13" s="23"/>
      <c r="AF13" s="23"/>
      <c r="AG13" s="11"/>
    </row>
    <row r="14" spans="1:33" ht="12.75">
      <c r="A14" s="49"/>
      <c r="B14" s="49"/>
      <c r="C14" s="49"/>
      <c r="D14" s="49"/>
      <c r="E14" s="49"/>
      <c r="F14" s="49"/>
      <c r="G14" s="49"/>
      <c r="H14" s="49"/>
      <c r="I14" s="49"/>
      <c r="J14" s="48"/>
      <c r="K14" s="10"/>
      <c r="L14" s="10"/>
      <c r="O14" s="41"/>
      <c r="P14" s="4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2.7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10"/>
      <c r="L15" s="10"/>
      <c r="O15" s="41"/>
      <c r="P15" s="4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8:33" ht="12.75">
      <c r="H16" s="48"/>
      <c r="I16" s="48"/>
      <c r="J16" s="4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2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99"/>
      <c r="N21" s="99"/>
      <c r="O21" s="99"/>
      <c r="P21" s="99"/>
      <c r="Q21" s="99"/>
      <c r="R21" s="99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13" sqref="E13:E21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3" customWidth="1"/>
    <col min="5" max="6" width="10.421875" style="3" customWidth="1"/>
    <col min="7" max="7" width="10.7109375" style="3" customWidth="1"/>
    <col min="8" max="9" width="9.8515625" style="3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24" width="9.140625" style="2" customWidth="1"/>
    <col min="25" max="30" width="9.140625" style="3" customWidth="1"/>
    <col min="31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2" ht="12.75"/>
    <row r="3" spans="15:16" ht="12.75">
      <c r="O3" s="23"/>
      <c r="P3" s="14"/>
    </row>
    <row r="4" ht="12.75">
      <c r="A4" s="4" t="s">
        <v>68</v>
      </c>
    </row>
    <row r="5" ht="13.5" thickBot="1">
      <c r="A5" s="6" t="s">
        <v>72</v>
      </c>
    </row>
    <row r="6" spans="1:23" ht="13.5" thickBot="1">
      <c r="A6" s="53" t="s">
        <v>74</v>
      </c>
      <c r="B6" s="54"/>
      <c r="C6" s="54"/>
      <c r="D6" s="55"/>
      <c r="E6" s="55"/>
      <c r="F6" s="55"/>
      <c r="G6" s="55"/>
      <c r="H6" s="55"/>
      <c r="I6" s="55"/>
      <c r="J6" s="56"/>
      <c r="K6" s="56"/>
      <c r="L6" s="56"/>
      <c r="M6" s="56"/>
      <c r="N6" s="56"/>
      <c r="O6" s="56"/>
      <c r="P6" s="56"/>
      <c r="Q6" s="56"/>
      <c r="R6" s="57"/>
      <c r="V6" s="58"/>
      <c r="W6" s="58"/>
    </row>
    <row r="7" spans="1:23" ht="12.75" customHeight="1">
      <c r="A7" s="152" t="s">
        <v>16</v>
      </c>
      <c r="B7" s="152" t="s">
        <v>49</v>
      </c>
      <c r="C7" s="155" t="s">
        <v>4</v>
      </c>
      <c r="D7" s="155" t="s">
        <v>8</v>
      </c>
      <c r="E7" s="155" t="s">
        <v>42</v>
      </c>
      <c r="F7" s="155" t="s">
        <v>57</v>
      </c>
      <c r="G7" s="155" t="s">
        <v>47</v>
      </c>
      <c r="H7" s="149" t="s">
        <v>70</v>
      </c>
      <c r="I7" s="149" t="s">
        <v>43</v>
      </c>
      <c r="J7" s="186" t="s">
        <v>5</v>
      </c>
      <c r="K7" s="187"/>
      <c r="L7" s="187"/>
      <c r="M7" s="187"/>
      <c r="N7" s="187"/>
      <c r="O7" s="187"/>
      <c r="P7" s="187"/>
      <c r="Q7" s="187"/>
      <c r="R7" s="188"/>
      <c r="S7" s="172" t="s">
        <v>1</v>
      </c>
      <c r="T7" s="171"/>
      <c r="U7" s="171"/>
      <c r="V7" s="171"/>
      <c r="W7" s="173"/>
    </row>
    <row r="8" spans="1:23" ht="12.75" customHeight="1">
      <c r="A8" s="153"/>
      <c r="B8" s="153"/>
      <c r="C8" s="156"/>
      <c r="D8" s="156"/>
      <c r="E8" s="156"/>
      <c r="F8" s="156"/>
      <c r="G8" s="156"/>
      <c r="H8" s="150"/>
      <c r="I8" s="150"/>
      <c r="J8" s="158" t="s">
        <v>9</v>
      </c>
      <c r="K8" s="161"/>
      <c r="L8" s="161"/>
      <c r="M8" s="161"/>
      <c r="N8" s="161"/>
      <c r="O8" s="161"/>
      <c r="P8" s="161"/>
      <c r="Q8" s="161"/>
      <c r="R8" s="179" t="s">
        <v>10</v>
      </c>
      <c r="S8" s="176" t="s">
        <v>63</v>
      </c>
      <c r="T8" s="162" t="s">
        <v>11</v>
      </c>
      <c r="U8" s="174"/>
      <c r="V8" s="175"/>
      <c r="W8" s="179" t="s">
        <v>64</v>
      </c>
    </row>
    <row r="9" spans="1:25" ht="12.75" customHeight="1" thickBot="1">
      <c r="A9" s="153"/>
      <c r="B9" s="153"/>
      <c r="C9" s="156"/>
      <c r="D9" s="156"/>
      <c r="E9" s="156"/>
      <c r="F9" s="156"/>
      <c r="G9" s="156"/>
      <c r="H9" s="150"/>
      <c r="I9" s="150"/>
      <c r="J9" s="189"/>
      <c r="K9" s="167"/>
      <c r="L9" s="167"/>
      <c r="M9" s="167"/>
      <c r="N9" s="167"/>
      <c r="O9" s="167"/>
      <c r="P9" s="167"/>
      <c r="Q9" s="161" t="s">
        <v>76</v>
      </c>
      <c r="R9" s="180"/>
      <c r="S9" s="177"/>
      <c r="T9" s="163" t="s">
        <v>2</v>
      </c>
      <c r="U9" s="183"/>
      <c r="V9" s="167" t="s">
        <v>3</v>
      </c>
      <c r="W9" s="180"/>
      <c r="X9" s="14"/>
      <c r="Y9" s="61"/>
    </row>
    <row r="10" spans="1:25" ht="12.75" customHeight="1">
      <c r="A10" s="153"/>
      <c r="B10" s="153"/>
      <c r="C10" s="156"/>
      <c r="D10" s="156"/>
      <c r="E10" s="156"/>
      <c r="F10" s="156"/>
      <c r="G10" s="156"/>
      <c r="H10" s="150"/>
      <c r="I10" s="150"/>
      <c r="J10" s="189"/>
      <c r="K10" s="169" t="s">
        <v>6</v>
      </c>
      <c r="L10" s="169"/>
      <c r="M10" s="170"/>
      <c r="N10" s="169" t="s">
        <v>7</v>
      </c>
      <c r="O10" s="169"/>
      <c r="P10" s="170"/>
      <c r="Q10" s="175"/>
      <c r="R10" s="180"/>
      <c r="S10" s="177"/>
      <c r="T10" s="184"/>
      <c r="U10" s="185"/>
      <c r="V10" s="168"/>
      <c r="W10" s="180"/>
      <c r="X10" s="14"/>
      <c r="Y10" s="61"/>
    </row>
    <row r="11" spans="1:31" ht="90" thickBot="1">
      <c r="A11" s="154"/>
      <c r="B11" s="153"/>
      <c r="C11" s="156"/>
      <c r="D11" s="156"/>
      <c r="E11" s="156"/>
      <c r="F11" s="156"/>
      <c r="G11" s="156"/>
      <c r="H11" s="150"/>
      <c r="I11" s="150"/>
      <c r="J11" s="189"/>
      <c r="K11" s="60" t="s">
        <v>45</v>
      </c>
      <c r="L11" s="60" t="s">
        <v>59</v>
      </c>
      <c r="M11" s="59" t="s">
        <v>46</v>
      </c>
      <c r="N11" s="60" t="s">
        <v>41</v>
      </c>
      <c r="O11" s="60" t="s">
        <v>75</v>
      </c>
      <c r="P11" s="62" t="s">
        <v>15</v>
      </c>
      <c r="Q11" s="183"/>
      <c r="R11" s="180"/>
      <c r="S11" s="178"/>
      <c r="T11" s="63" t="s">
        <v>65</v>
      </c>
      <c r="U11" s="63" t="s">
        <v>13</v>
      </c>
      <c r="V11" s="182"/>
      <c r="W11" s="181"/>
      <c r="X11" s="14"/>
      <c r="Y11" s="20" t="s">
        <v>102</v>
      </c>
      <c r="Z11" s="20" t="s">
        <v>103</v>
      </c>
      <c r="AA11" s="20" t="s">
        <v>104</v>
      </c>
      <c r="AB11" s="20" t="s">
        <v>105</v>
      </c>
      <c r="AC11" s="20" t="s">
        <v>106</v>
      </c>
      <c r="AD11" s="21" t="s">
        <v>107</v>
      </c>
      <c r="AE11" s="22" t="s">
        <v>108</v>
      </c>
    </row>
    <row r="12" spans="1:31" ht="12.75" hidden="1">
      <c r="A12" s="64"/>
      <c r="B12" s="65" t="s">
        <v>19</v>
      </c>
      <c r="C12" s="66" t="s">
        <v>20</v>
      </c>
      <c r="D12" s="67" t="s">
        <v>21</v>
      </c>
      <c r="E12" s="67" t="s">
        <v>22</v>
      </c>
      <c r="F12" s="67" t="s">
        <v>23</v>
      </c>
      <c r="G12" s="67" t="s">
        <v>24</v>
      </c>
      <c r="H12" s="67" t="s">
        <v>25</v>
      </c>
      <c r="I12" s="67" t="s">
        <v>26</v>
      </c>
      <c r="J12" s="67" t="s">
        <v>27</v>
      </c>
      <c r="K12" s="67" t="s">
        <v>28</v>
      </c>
      <c r="L12" s="67" t="s">
        <v>29</v>
      </c>
      <c r="M12" s="67" t="s">
        <v>30</v>
      </c>
      <c r="N12" s="67" t="s">
        <v>31</v>
      </c>
      <c r="O12" s="67" t="s">
        <v>32</v>
      </c>
      <c r="P12" s="67" t="s">
        <v>33</v>
      </c>
      <c r="Q12" s="67" t="s">
        <v>34</v>
      </c>
      <c r="R12" s="67" t="s">
        <v>35</v>
      </c>
      <c r="S12" s="67" t="s">
        <v>36</v>
      </c>
      <c r="T12" s="67" t="s">
        <v>37</v>
      </c>
      <c r="U12" s="67" t="s">
        <v>48</v>
      </c>
      <c r="V12" s="67" t="s">
        <v>38</v>
      </c>
      <c r="W12" s="68" t="s">
        <v>39</v>
      </c>
      <c r="X12" s="61"/>
      <c r="AD12" s="39"/>
      <c r="AE12" s="23"/>
    </row>
    <row r="13" spans="1:31" ht="20.25" customHeight="1">
      <c r="A13" s="69" t="s">
        <v>83</v>
      </c>
      <c r="B13" s="26" t="s">
        <v>94</v>
      </c>
      <c r="C13" s="70" t="s">
        <v>130</v>
      </c>
      <c r="D13" s="26" t="s">
        <v>129</v>
      </c>
      <c r="E13" s="71">
        <v>20251013</v>
      </c>
      <c r="F13" s="72" t="s">
        <v>81</v>
      </c>
      <c r="G13" s="124">
        <v>100000</v>
      </c>
      <c r="H13" s="72" t="s">
        <v>80</v>
      </c>
      <c r="I13" s="27" t="s">
        <v>92</v>
      </c>
      <c r="J13" s="115">
        <v>742</v>
      </c>
      <c r="K13" s="115">
        <v>300</v>
      </c>
      <c r="L13" s="115"/>
      <c r="M13" s="115"/>
      <c r="N13" s="115"/>
      <c r="O13" s="115"/>
      <c r="P13" s="115"/>
      <c r="Q13" s="73"/>
      <c r="R13" s="115">
        <v>1042</v>
      </c>
      <c r="S13" s="116">
        <v>4</v>
      </c>
      <c r="T13" s="116">
        <v>2</v>
      </c>
      <c r="U13" s="116">
        <v>0</v>
      </c>
      <c r="V13" s="116"/>
      <c r="W13" s="117">
        <v>6</v>
      </c>
      <c r="Y13" s="38" t="str">
        <f>ELOLAP!$F$7</f>
        <v>R10</v>
      </c>
      <c r="Z13" s="38">
        <f>ELOLAP!$G$7</f>
        <v>202001</v>
      </c>
      <c r="AA13" s="74" t="str">
        <f>ELOLAP!$H$7</f>
        <v>00000000</v>
      </c>
      <c r="AB13" s="74" t="str">
        <f>ELOLAP!$I$7</f>
        <v>20200214</v>
      </c>
      <c r="AC13" s="3" t="s">
        <v>110</v>
      </c>
      <c r="AD13" s="3" t="s">
        <v>116</v>
      </c>
      <c r="AE13" s="2" t="str">
        <f>Y13&amp;","&amp;Z13&amp;","&amp;AA13&amp;","&amp;AB13&amp;","&amp;AC13&amp;","&amp;AD13&amp;","&amp;"@"&amp;AD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</f>
        <v>R10,202001,00000000,20200214,E,KONZT1,@KONZT10001,R,sss,xxxxxxxx,20251013,EUR,100000,USD,PL,742,300,,,,,,,1042,4,2,0,,6</v>
      </c>
    </row>
    <row r="14" spans="1:31" ht="20.25" customHeight="1">
      <c r="A14" s="75" t="s">
        <v>84</v>
      </c>
      <c r="B14" s="76" t="s">
        <v>94</v>
      </c>
      <c r="C14" s="77" t="s">
        <v>131</v>
      </c>
      <c r="D14" s="76" t="s">
        <v>129</v>
      </c>
      <c r="E14" s="78">
        <v>20271013</v>
      </c>
      <c r="F14" s="33" t="s">
        <v>81</v>
      </c>
      <c r="G14" s="125">
        <v>100000</v>
      </c>
      <c r="H14" s="33" t="s">
        <v>80</v>
      </c>
      <c r="I14" s="36" t="s">
        <v>93</v>
      </c>
      <c r="J14" s="118">
        <v>351</v>
      </c>
      <c r="K14" s="118"/>
      <c r="L14" s="118"/>
      <c r="M14" s="118"/>
      <c r="N14" s="118"/>
      <c r="O14" s="118"/>
      <c r="P14" s="118"/>
      <c r="Q14" s="35"/>
      <c r="R14" s="118">
        <v>351</v>
      </c>
      <c r="S14" s="119">
        <v>4</v>
      </c>
      <c r="T14" s="119">
        <v>2</v>
      </c>
      <c r="U14" s="119">
        <v>0</v>
      </c>
      <c r="V14" s="119"/>
      <c r="W14" s="120">
        <v>6</v>
      </c>
      <c r="Y14" s="38" t="str">
        <f>ELOLAP!$F$7</f>
        <v>R10</v>
      </c>
      <c r="Z14" s="38">
        <f>ELOLAP!$G$7</f>
        <v>202001</v>
      </c>
      <c r="AA14" s="74" t="str">
        <f>ELOLAP!$H$7</f>
        <v>00000000</v>
      </c>
      <c r="AB14" s="74" t="str">
        <f>ELOLAP!$I$7</f>
        <v>20200214</v>
      </c>
      <c r="AC14" s="3" t="s">
        <v>110</v>
      </c>
      <c r="AD14" s="3" t="str">
        <f>$AD$13</f>
        <v>KONZT1</v>
      </c>
      <c r="AE14" s="2" t="str">
        <f aca="true" t="shared" si="0" ref="AE14:AE21">Y14&amp;","&amp;Z14&amp;","&amp;AA14&amp;","&amp;AB14&amp;","&amp;AC14&amp;","&amp;AD14&amp;","&amp;"@"&amp;AD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</f>
        <v>R10,202001,00000000,20200214,E,KONZT1,@KONZT10002,R,ddd,xxxxxxxx,20271013,EUR,100000,USD,US,351,,,,,,,,351,4,2,0,,6</v>
      </c>
    </row>
    <row r="15" spans="1:31" ht="20.25" customHeight="1">
      <c r="A15" s="75" t="s">
        <v>85</v>
      </c>
      <c r="B15" s="76" t="s">
        <v>94</v>
      </c>
      <c r="C15" s="77" t="s">
        <v>130</v>
      </c>
      <c r="D15" s="76" t="s">
        <v>129</v>
      </c>
      <c r="E15" s="78">
        <v>20271013</v>
      </c>
      <c r="F15" s="33" t="s">
        <v>81</v>
      </c>
      <c r="G15" s="125">
        <v>100000</v>
      </c>
      <c r="H15" s="33" t="s">
        <v>81</v>
      </c>
      <c r="I15" s="36" t="s">
        <v>82</v>
      </c>
      <c r="J15" s="118">
        <v>652</v>
      </c>
      <c r="K15" s="118"/>
      <c r="L15" s="118"/>
      <c r="M15" s="118"/>
      <c r="N15" s="118">
        <v>300</v>
      </c>
      <c r="O15" s="118">
        <f>350-300-30</f>
        <v>20</v>
      </c>
      <c r="P15" s="118">
        <v>30</v>
      </c>
      <c r="Q15" s="79"/>
      <c r="R15" s="118">
        <v>302</v>
      </c>
      <c r="S15" s="119">
        <v>4</v>
      </c>
      <c r="T15" s="119">
        <v>32</v>
      </c>
      <c r="U15" s="119">
        <v>30</v>
      </c>
      <c r="V15" s="119"/>
      <c r="W15" s="120">
        <v>6</v>
      </c>
      <c r="Y15" s="38" t="str">
        <f>ELOLAP!$F$7</f>
        <v>R10</v>
      </c>
      <c r="Z15" s="38">
        <f>ELOLAP!$G$7</f>
        <v>202001</v>
      </c>
      <c r="AA15" s="74" t="str">
        <f>ELOLAP!$H$7</f>
        <v>00000000</v>
      </c>
      <c r="AB15" s="74" t="str">
        <f>ELOLAP!$I$7</f>
        <v>20200214</v>
      </c>
      <c r="AC15" s="3" t="s">
        <v>110</v>
      </c>
      <c r="AD15" s="3" t="str">
        <f aca="true" t="shared" si="1" ref="AD15:AD21">$AD$13</f>
        <v>KONZT1</v>
      </c>
      <c r="AE15" s="2" t="str">
        <f t="shared" si="0"/>
        <v>R10,202001,00000000,20200214,E,KONZT1,@KONZT10003,R,sss,xxxxxxxx,20271013,EUR,100000,EUR,DE,652,,,,300,20,30,,302,4,32,30,,6</v>
      </c>
    </row>
    <row r="16" spans="1:31" ht="20.25" customHeight="1">
      <c r="A16" s="75" t="s">
        <v>86</v>
      </c>
      <c r="B16" s="76" t="s">
        <v>94</v>
      </c>
      <c r="C16" s="77" t="s">
        <v>131</v>
      </c>
      <c r="D16" s="76" t="s">
        <v>129</v>
      </c>
      <c r="E16" s="78">
        <v>20270918</v>
      </c>
      <c r="F16" s="33" t="s">
        <v>81</v>
      </c>
      <c r="G16" s="126">
        <v>400000</v>
      </c>
      <c r="H16" s="33" t="s">
        <v>80</v>
      </c>
      <c r="I16" s="36" t="s">
        <v>82</v>
      </c>
      <c r="J16" s="118">
        <v>41000</v>
      </c>
      <c r="K16" s="118">
        <v>10000</v>
      </c>
      <c r="L16" s="118"/>
      <c r="M16" s="118"/>
      <c r="N16" s="118"/>
      <c r="O16" s="118"/>
      <c r="P16" s="118"/>
      <c r="Q16" s="35"/>
      <c r="R16" s="118">
        <v>51000</v>
      </c>
      <c r="S16" s="119">
        <v>29</v>
      </c>
      <c r="T16" s="119">
        <v>88</v>
      </c>
      <c r="U16" s="119">
        <v>45</v>
      </c>
      <c r="V16" s="119"/>
      <c r="W16" s="120">
        <v>72</v>
      </c>
      <c r="Y16" s="38" t="str">
        <f>ELOLAP!$F$7</f>
        <v>R10</v>
      </c>
      <c r="Z16" s="38">
        <f>ELOLAP!$G$7</f>
        <v>202001</v>
      </c>
      <c r="AA16" s="74" t="str">
        <f>ELOLAP!$H$7</f>
        <v>00000000</v>
      </c>
      <c r="AB16" s="74" t="str">
        <f>ELOLAP!$I$7</f>
        <v>20200214</v>
      </c>
      <c r="AC16" s="3" t="s">
        <v>110</v>
      </c>
      <c r="AD16" s="3" t="str">
        <f t="shared" si="1"/>
        <v>KONZT1</v>
      </c>
      <c r="AE16" s="2" t="str">
        <f t="shared" si="0"/>
        <v>R10,202001,00000000,20200214,E,KONZT1,@KONZT10004,R,ddd,xxxxxxxx,20270918,EUR,400000,USD,DE,41000,10000,,,,,,,51000,29,88,45,,72</v>
      </c>
    </row>
    <row r="17" spans="1:31" ht="20.25" customHeight="1">
      <c r="A17" s="75" t="s">
        <v>87</v>
      </c>
      <c r="B17" s="76" t="s">
        <v>94</v>
      </c>
      <c r="C17" s="77" t="s">
        <v>126</v>
      </c>
      <c r="D17" s="76" t="s">
        <v>129</v>
      </c>
      <c r="E17" s="78">
        <v>20270918</v>
      </c>
      <c r="F17" s="33" t="s">
        <v>81</v>
      </c>
      <c r="G17" s="126">
        <v>400000</v>
      </c>
      <c r="H17" s="33" t="s">
        <v>80</v>
      </c>
      <c r="I17" s="36" t="s">
        <v>93</v>
      </c>
      <c r="J17" s="118">
        <v>23000</v>
      </c>
      <c r="K17" s="118">
        <v>11500</v>
      </c>
      <c r="L17" s="118">
        <f>15000-K17-M17</f>
        <v>3000</v>
      </c>
      <c r="M17" s="118">
        <v>500</v>
      </c>
      <c r="N17" s="118"/>
      <c r="O17" s="118"/>
      <c r="P17" s="118"/>
      <c r="Q17" s="35"/>
      <c r="R17" s="118">
        <f>J17+K17</f>
        <v>34500</v>
      </c>
      <c r="S17" s="119">
        <v>83</v>
      </c>
      <c r="T17" s="119">
        <v>760</v>
      </c>
      <c r="U17" s="119">
        <v>0</v>
      </c>
      <c r="V17" s="119"/>
      <c r="W17" s="120">
        <f>S17+T17</f>
        <v>843</v>
      </c>
      <c r="Y17" s="38" t="str">
        <f>ELOLAP!$F$7</f>
        <v>R10</v>
      </c>
      <c r="Z17" s="38">
        <f>ELOLAP!$G$7</f>
        <v>202001</v>
      </c>
      <c r="AA17" s="74" t="str">
        <f>ELOLAP!$H$7</f>
        <v>00000000</v>
      </c>
      <c r="AB17" s="74" t="str">
        <f>ELOLAP!$I$7</f>
        <v>20200214</v>
      </c>
      <c r="AC17" s="3" t="s">
        <v>110</v>
      </c>
      <c r="AD17" s="3" t="str">
        <f t="shared" si="1"/>
        <v>KONZT1</v>
      </c>
      <c r="AE17" s="2" t="str">
        <f t="shared" si="0"/>
        <v>R10,202001,00000000,20200214,E,KONZT1,@KONZT10005,R,xy,xxxxxxxx,20270918,EUR,400000,USD,US,23000,11500,3000,500,,,,,34500,83,760,0,,843</v>
      </c>
    </row>
    <row r="18" spans="1:31" ht="20.25" customHeight="1">
      <c r="A18" s="75" t="s">
        <v>88</v>
      </c>
      <c r="B18" s="76" t="s">
        <v>94</v>
      </c>
      <c r="C18" s="77" t="s">
        <v>126</v>
      </c>
      <c r="D18" s="76" t="s">
        <v>129</v>
      </c>
      <c r="E18" s="78">
        <v>20270918</v>
      </c>
      <c r="F18" s="33" t="s">
        <v>81</v>
      </c>
      <c r="G18" s="126">
        <v>400000</v>
      </c>
      <c r="H18" s="33" t="s">
        <v>80</v>
      </c>
      <c r="I18" s="36" t="s">
        <v>92</v>
      </c>
      <c r="J18" s="118">
        <v>31083</v>
      </c>
      <c r="K18" s="118"/>
      <c r="L18" s="118"/>
      <c r="M18" s="118"/>
      <c r="N18" s="118"/>
      <c r="O18" s="118"/>
      <c r="P18" s="118"/>
      <c r="Q18" s="35"/>
      <c r="R18" s="118">
        <v>31083</v>
      </c>
      <c r="S18" s="119">
        <v>21</v>
      </c>
      <c r="T18" s="119">
        <v>66</v>
      </c>
      <c r="U18" s="119"/>
      <c r="V18" s="119"/>
      <c r="W18" s="120">
        <v>87</v>
      </c>
      <c r="Y18" s="38" t="str">
        <f>ELOLAP!$F$7</f>
        <v>R10</v>
      </c>
      <c r="Z18" s="38">
        <f>ELOLAP!$G$7</f>
        <v>202001</v>
      </c>
      <c r="AA18" s="74" t="str">
        <f>ELOLAP!$H$7</f>
        <v>00000000</v>
      </c>
      <c r="AB18" s="74" t="str">
        <f>ELOLAP!$I$7</f>
        <v>20200214</v>
      </c>
      <c r="AC18" s="3" t="s">
        <v>110</v>
      </c>
      <c r="AD18" s="3" t="str">
        <f t="shared" si="1"/>
        <v>KONZT1</v>
      </c>
      <c r="AE18" s="2" t="str">
        <f t="shared" si="0"/>
        <v>R10,202001,00000000,20200214,E,KONZT1,@KONZT10006,R,xy,xxxxxxxx,20270918,EUR,400000,USD,PL,31083,,,,,,,,31083,21,66,,,87</v>
      </c>
    </row>
    <row r="19" spans="1:31" ht="20.25" customHeight="1">
      <c r="A19" s="75" t="s">
        <v>89</v>
      </c>
      <c r="B19" s="76" t="s">
        <v>79</v>
      </c>
      <c r="C19" s="77" t="s">
        <v>132</v>
      </c>
      <c r="D19" s="76" t="s">
        <v>129</v>
      </c>
      <c r="E19" s="80">
        <v>20261130</v>
      </c>
      <c r="F19" s="33" t="s">
        <v>81</v>
      </c>
      <c r="G19" s="126">
        <v>100000</v>
      </c>
      <c r="H19" s="33" t="s">
        <v>81</v>
      </c>
      <c r="I19" s="36" t="s">
        <v>92</v>
      </c>
      <c r="J19" s="118">
        <v>19000</v>
      </c>
      <c r="K19" s="119"/>
      <c r="L19" s="119"/>
      <c r="M19" s="119"/>
      <c r="N19" s="119"/>
      <c r="O19" s="119"/>
      <c r="P19" s="119"/>
      <c r="Q19" s="35"/>
      <c r="R19" s="118">
        <v>19000</v>
      </c>
      <c r="S19" s="118">
        <v>45</v>
      </c>
      <c r="T19" s="119">
        <v>1</v>
      </c>
      <c r="U19" s="119">
        <v>1</v>
      </c>
      <c r="V19" s="119"/>
      <c r="W19" s="120">
        <v>45</v>
      </c>
      <c r="Y19" s="38" t="str">
        <f>ELOLAP!$F$7</f>
        <v>R10</v>
      </c>
      <c r="Z19" s="38">
        <f>ELOLAP!$G$7</f>
        <v>202001</v>
      </c>
      <c r="AA19" s="74" t="str">
        <f>ELOLAP!$H$7</f>
        <v>00000000</v>
      </c>
      <c r="AB19" s="74" t="str">
        <f>ELOLAP!$I$7</f>
        <v>20200214</v>
      </c>
      <c r="AC19" s="3" t="s">
        <v>110</v>
      </c>
      <c r="AD19" s="3" t="str">
        <f t="shared" si="1"/>
        <v>KONZT1</v>
      </c>
      <c r="AE19" s="2" t="str">
        <f t="shared" si="0"/>
        <v>R10,202001,00000000,20200214,E,KONZT1,@KONZT10007,H,zzzz,xxxxxxxx,20261130,EUR,100000,EUR,PL,19000,,,,,,,,19000,45,1,1,,45</v>
      </c>
    </row>
    <row r="20" spans="1:31" ht="20.25" customHeight="1">
      <c r="A20" s="75" t="s">
        <v>90</v>
      </c>
      <c r="B20" s="76" t="s">
        <v>79</v>
      </c>
      <c r="C20" s="77" t="s">
        <v>132</v>
      </c>
      <c r="D20" s="76" t="s">
        <v>129</v>
      </c>
      <c r="E20" s="80">
        <v>20261130</v>
      </c>
      <c r="F20" s="33" t="s">
        <v>81</v>
      </c>
      <c r="G20" s="126">
        <v>100000</v>
      </c>
      <c r="H20" s="33" t="s">
        <v>81</v>
      </c>
      <c r="I20" s="36" t="s">
        <v>82</v>
      </c>
      <c r="J20" s="118">
        <v>30000</v>
      </c>
      <c r="K20" s="119"/>
      <c r="L20" s="119"/>
      <c r="M20" s="119"/>
      <c r="N20" s="119">
        <v>15000</v>
      </c>
      <c r="O20" s="119"/>
      <c r="P20" s="119"/>
      <c r="Q20" s="35"/>
      <c r="R20" s="118">
        <v>15000</v>
      </c>
      <c r="S20" s="118">
        <v>77</v>
      </c>
      <c r="T20" s="119">
        <v>3</v>
      </c>
      <c r="U20" s="119">
        <v>75</v>
      </c>
      <c r="V20" s="119"/>
      <c r="W20" s="120">
        <v>5</v>
      </c>
      <c r="Y20" s="38" t="str">
        <f>ELOLAP!$F$7</f>
        <v>R10</v>
      </c>
      <c r="Z20" s="38">
        <f>ELOLAP!$G$7</f>
        <v>202001</v>
      </c>
      <c r="AA20" s="74" t="str">
        <f>ELOLAP!$H$7</f>
        <v>00000000</v>
      </c>
      <c r="AB20" s="74" t="str">
        <f>ELOLAP!$I$7</f>
        <v>20200214</v>
      </c>
      <c r="AC20" s="3" t="s">
        <v>110</v>
      </c>
      <c r="AD20" s="3" t="str">
        <f t="shared" si="1"/>
        <v>KONZT1</v>
      </c>
      <c r="AE20" s="2" t="str">
        <f t="shared" si="0"/>
        <v>R10,202001,00000000,20200214,E,KONZT1,@KONZT10008,H,zzzz,xxxxxxxx,20261130,EUR,100000,EUR,DE,30000,,,,15000,,,,15000,77,3,75,,5</v>
      </c>
    </row>
    <row r="21" spans="1:31" ht="20.25" customHeight="1" thickBot="1">
      <c r="A21" s="81" t="s">
        <v>91</v>
      </c>
      <c r="B21" s="82" t="s">
        <v>79</v>
      </c>
      <c r="C21" s="83" t="s">
        <v>132</v>
      </c>
      <c r="D21" s="82" t="s">
        <v>129</v>
      </c>
      <c r="E21" s="84">
        <v>20281130</v>
      </c>
      <c r="F21" s="44" t="s">
        <v>81</v>
      </c>
      <c r="G21" s="127">
        <v>100000</v>
      </c>
      <c r="H21" s="44" t="s">
        <v>81</v>
      </c>
      <c r="I21" s="85" t="s">
        <v>93</v>
      </c>
      <c r="J21" s="121">
        <v>10000</v>
      </c>
      <c r="K21" s="122"/>
      <c r="L21" s="122"/>
      <c r="M21" s="122"/>
      <c r="N21" s="122"/>
      <c r="O21" s="122"/>
      <c r="P21" s="122"/>
      <c r="Q21" s="86"/>
      <c r="R21" s="121">
        <v>10000</v>
      </c>
      <c r="S21" s="121">
        <v>24</v>
      </c>
      <c r="T21" s="122">
        <v>23</v>
      </c>
      <c r="U21" s="122">
        <v>0</v>
      </c>
      <c r="V21" s="122"/>
      <c r="W21" s="123">
        <v>47</v>
      </c>
      <c r="Y21" s="38" t="str">
        <f>ELOLAP!$F$7</f>
        <v>R10</v>
      </c>
      <c r="Z21" s="38">
        <f>ELOLAP!$G$7</f>
        <v>202001</v>
      </c>
      <c r="AA21" s="74" t="str">
        <f>ELOLAP!$H$7</f>
        <v>00000000</v>
      </c>
      <c r="AB21" s="74" t="str">
        <f>ELOLAP!$I$7</f>
        <v>20200214</v>
      </c>
      <c r="AC21" s="3" t="s">
        <v>110</v>
      </c>
      <c r="AD21" s="3" t="str">
        <f t="shared" si="1"/>
        <v>KONZT1</v>
      </c>
      <c r="AE21" s="2" t="str">
        <f t="shared" si="0"/>
        <v>R10,202001,00000000,20200214,E,KONZT1,@KONZT10009,H,zzzz,xxxxxxxx,20281130,EUR,100000,EUR,US,10000,,,,,,,,10000,24,23,0,,47</v>
      </c>
    </row>
    <row r="22" spans="1:27" ht="12.75">
      <c r="A22" s="47"/>
      <c r="AA22" s="41"/>
    </row>
    <row r="23" ht="12.75">
      <c r="A23" s="50"/>
    </row>
    <row r="24" ht="12.75">
      <c r="A24" s="87"/>
    </row>
    <row r="25" ht="12.75">
      <c r="A25" s="87"/>
    </row>
  </sheetData>
  <sheetProtection/>
  <mergeCells count="24">
    <mergeCell ref="A1:D1"/>
    <mergeCell ref="A7:A11"/>
    <mergeCell ref="B7:B11"/>
    <mergeCell ref="C7:C11"/>
    <mergeCell ref="D7:D11"/>
    <mergeCell ref="E7:E11"/>
    <mergeCell ref="F7:F11"/>
    <mergeCell ref="G7:G11"/>
    <mergeCell ref="H7:H11"/>
    <mergeCell ref="S8:S11"/>
    <mergeCell ref="T8:V8"/>
    <mergeCell ref="W8:W11"/>
    <mergeCell ref="K9:P9"/>
    <mergeCell ref="Q9:Q11"/>
    <mergeCell ref="I7:I11"/>
    <mergeCell ref="T9:U10"/>
    <mergeCell ref="V9:V11"/>
    <mergeCell ref="K10:M10"/>
    <mergeCell ref="N10:P10"/>
    <mergeCell ref="J7:R7"/>
    <mergeCell ref="S7:W7"/>
    <mergeCell ref="J8:J11"/>
    <mergeCell ref="K8:Q8"/>
    <mergeCell ref="R8:R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75" zoomScalePageLayoutView="0" workbookViewId="0" topLeftCell="A1">
      <selection activeCell="D31" sqref="D31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3" customWidth="1"/>
    <col min="14" max="14" width="11.140625" style="3" customWidth="1"/>
    <col min="15" max="15" width="9.57421875" style="3" customWidth="1"/>
    <col min="16" max="16" width="9.8515625" style="3" customWidth="1"/>
    <col min="17" max="17" width="10.28125" style="3" customWidth="1"/>
    <col min="18" max="18" width="10.8515625" style="3" customWidth="1"/>
    <col min="19" max="19" width="38.421875" style="2" bestFit="1" customWidth="1"/>
    <col min="20" max="21" width="9.140625" style="2" customWidth="1"/>
    <col min="22" max="22" width="9.57421875" style="2" customWidth="1"/>
    <col min="23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4" spans="1:16" ht="12.75">
      <c r="A4" s="4" t="s">
        <v>69</v>
      </c>
      <c r="N4" s="5"/>
      <c r="O4" s="5"/>
      <c r="P4" s="5"/>
    </row>
    <row r="5" spans="1:16" ht="13.5" thickBot="1">
      <c r="A5" s="6" t="s">
        <v>72</v>
      </c>
      <c r="N5" s="5"/>
      <c r="O5" s="5"/>
      <c r="P5" s="5"/>
    </row>
    <row r="6" spans="1:24" ht="13.5" thickBot="1">
      <c r="A6" s="7" t="s">
        <v>52</v>
      </c>
      <c r="B6" s="8"/>
      <c r="C6" s="8"/>
      <c r="D6" s="9"/>
      <c r="E6" s="1"/>
      <c r="F6" s="1"/>
      <c r="G6" s="1"/>
      <c r="Q6" s="10"/>
      <c r="R6" s="10"/>
      <c r="S6" s="11"/>
      <c r="T6" s="11"/>
      <c r="U6" s="11"/>
      <c r="V6" s="12"/>
      <c r="W6" s="13"/>
      <c r="X6" s="14"/>
    </row>
    <row r="7" spans="1:23" ht="51.7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9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  <c r="U7" s="23"/>
      <c r="V7" s="23"/>
      <c r="W7" s="23"/>
    </row>
    <row r="8" spans="1:23" ht="12.75" customHeight="1">
      <c r="A8" s="24"/>
      <c r="B8" s="25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23"/>
      <c r="U8" s="23"/>
      <c r="V8" s="23"/>
      <c r="W8" s="23"/>
    </row>
    <row r="9" spans="1:23" ht="12.75">
      <c r="A9" s="29" t="s">
        <v>83</v>
      </c>
      <c r="B9" s="30"/>
      <c r="C9" s="31"/>
      <c r="D9" s="31"/>
      <c r="E9" s="32"/>
      <c r="F9" s="33"/>
      <c r="G9" s="34"/>
      <c r="H9" s="33"/>
      <c r="I9" s="35"/>
      <c r="J9" s="36"/>
      <c r="K9" s="37"/>
      <c r="M9" s="38" t="str">
        <f>ELOLAP!$F$7</f>
        <v>R10</v>
      </c>
      <c r="N9" s="38">
        <f>ELOLAP!$G$7</f>
        <v>202001</v>
      </c>
      <c r="O9" s="38" t="str">
        <f>ELOLAP!$H$7</f>
        <v>00000000</v>
      </c>
      <c r="P9" s="38" t="str">
        <f>ELOLAP!$I$7</f>
        <v>20200214</v>
      </c>
      <c r="Q9" s="3" t="s">
        <v>119</v>
      </c>
      <c r="R9" s="3" t="s">
        <v>120</v>
      </c>
      <c r="S9" s="2" t="str">
        <f>M9&amp;","&amp;N9&amp;","&amp;O9&amp;","&amp;P9&amp;","&amp;Q9&amp;","&amp;R9</f>
        <v>R10,202001,00000000,20200214,N,KONZT2</v>
      </c>
      <c r="T9" s="39"/>
      <c r="U9" s="39"/>
      <c r="V9" s="39"/>
      <c r="W9" s="23"/>
    </row>
    <row r="10" spans="1:23" ht="12.75">
      <c r="A10" s="29"/>
      <c r="B10" s="40"/>
      <c r="C10" s="33"/>
      <c r="D10" s="33"/>
      <c r="E10" s="33"/>
      <c r="F10" s="33"/>
      <c r="G10" s="33"/>
      <c r="H10" s="36"/>
      <c r="I10" s="36"/>
      <c r="J10" s="36"/>
      <c r="K10" s="37"/>
      <c r="O10" s="41"/>
      <c r="P10" s="41"/>
      <c r="R10" s="10"/>
      <c r="S10" s="10"/>
      <c r="T10" s="10"/>
      <c r="U10" s="10"/>
      <c r="V10" s="10"/>
      <c r="W10" s="10"/>
    </row>
    <row r="11" spans="1:23" s="46" customFormat="1" ht="13.5" thickBot="1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5"/>
      <c r="M11" s="3"/>
      <c r="N11" s="3"/>
      <c r="O11" s="41"/>
      <c r="P11" s="41"/>
      <c r="Q11" s="3"/>
      <c r="R11" s="10"/>
      <c r="S11" s="10"/>
      <c r="T11" s="10"/>
      <c r="U11" s="10"/>
      <c r="V11" s="10"/>
      <c r="W11" s="10"/>
    </row>
    <row r="12" spans="1:23" ht="12.75">
      <c r="A12" s="47"/>
      <c r="B12" s="48"/>
      <c r="C12" s="49"/>
      <c r="D12" s="49"/>
      <c r="E12" s="10"/>
      <c r="F12" s="10"/>
      <c r="G12" s="10"/>
      <c r="H12" s="10"/>
      <c r="I12" s="10"/>
      <c r="J12" s="10"/>
      <c r="K12" s="10"/>
      <c r="L12" s="10"/>
      <c r="O12" s="41"/>
      <c r="P12" s="41"/>
      <c r="R12" s="10"/>
      <c r="S12" s="10"/>
      <c r="T12" s="10"/>
      <c r="U12" s="10"/>
      <c r="V12" s="10"/>
      <c r="W12" s="10"/>
    </row>
    <row r="13" spans="1:23" ht="12.75">
      <c r="A13" s="50"/>
      <c r="B13" s="10"/>
      <c r="C13" s="49"/>
      <c r="D13" s="49"/>
      <c r="E13" s="10"/>
      <c r="F13" s="10"/>
      <c r="G13" s="10"/>
      <c r="H13" s="10"/>
      <c r="I13" s="10"/>
      <c r="J13" s="10"/>
      <c r="K13" s="10"/>
      <c r="L13" s="10"/>
      <c r="O13" s="41"/>
      <c r="P13" s="41"/>
      <c r="R13" s="10"/>
      <c r="S13" s="10"/>
      <c r="T13" s="10"/>
      <c r="U13" s="10"/>
      <c r="V13" s="10"/>
      <c r="W13" s="10"/>
    </row>
    <row r="14" spans="1:23" ht="12.75">
      <c r="A14" s="50"/>
      <c r="B14" s="10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O14" s="41"/>
      <c r="P14" s="41"/>
      <c r="Q14" s="10"/>
      <c r="R14" s="10"/>
      <c r="S14" s="10"/>
      <c r="T14" s="10"/>
      <c r="U14" s="10"/>
      <c r="V14" s="10"/>
      <c r="W14" s="10"/>
    </row>
    <row r="15" spans="1:23" ht="12.75">
      <c r="A15" s="51"/>
      <c r="B15" s="23"/>
      <c r="C15" s="23"/>
      <c r="D15" s="23"/>
      <c r="E15" s="10"/>
      <c r="F15" s="10"/>
      <c r="G15" s="10"/>
      <c r="H15" s="10"/>
      <c r="I15" s="10"/>
      <c r="J15" s="10"/>
      <c r="K15" s="10"/>
      <c r="L15" s="10"/>
      <c r="M15" s="10"/>
      <c r="O15" s="41"/>
      <c r="P15" s="41"/>
      <c r="Q15" s="10"/>
      <c r="R15" s="10"/>
      <c r="S15" s="10"/>
      <c r="T15" s="10"/>
      <c r="U15" s="10"/>
      <c r="V15" s="10"/>
      <c r="W15" s="10"/>
    </row>
    <row r="16" spans="1:23" ht="12.75">
      <c r="A16" s="52"/>
      <c r="B16" s="11"/>
      <c r="C16" s="11"/>
      <c r="D16" s="11"/>
      <c r="E16" s="11"/>
      <c r="F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</row>
    <row r="17" spans="1:23" ht="12.75">
      <c r="A17" s="5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</row>
    <row r="18" spans="1:23" ht="12.75">
      <c r="A18" s="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</row>
    <row r="19" spans="1:23" ht="12.75">
      <c r="A19" s="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</row>
    <row r="20" spans="1:2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2007-01-29T16:05:40Z</cp:lastPrinted>
  <dcterms:created xsi:type="dcterms:W3CDTF">2005-09-19T07:10:12Z</dcterms:created>
  <dcterms:modified xsi:type="dcterms:W3CDTF">2020-01-23T09:51:53Z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1738456081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-968927836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2018-12-04T09:04:11.6858008+01:00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