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65" windowWidth="18195" windowHeight="4305" tabRatio="698"/>
  </bookViews>
  <sheets>
    <sheet name="TER_2014" sheetId="12" r:id="rId1"/>
  </sheets>
  <calcPr calcId="145621"/>
</workbook>
</file>

<file path=xl/calcChain.xml><?xml version="1.0" encoding="utf-8"?>
<calcChain xmlns="http://schemas.openxmlformats.org/spreadsheetml/2006/main">
  <c r="AH64" i="12" l="1"/>
  <c r="AH63" i="12"/>
  <c r="AH61" i="12"/>
  <c r="AH60" i="12"/>
  <c r="AH59" i="12"/>
  <c r="AH57" i="12"/>
  <c r="AH56" i="12"/>
  <c r="AH52" i="12"/>
  <c r="AH51" i="12"/>
  <c r="AH50" i="12"/>
  <c r="AH32" i="12"/>
  <c r="AH284" i="12"/>
  <c r="AH279" i="12"/>
  <c r="AH157" i="12"/>
  <c r="AH143" i="12"/>
  <c r="AH49" i="12"/>
  <c r="AH47" i="12"/>
  <c r="AH41" i="12"/>
  <c r="AH36" i="12"/>
  <c r="AH43" i="12"/>
  <c r="AH40" i="12"/>
  <c r="AH39" i="12"/>
  <c r="AH35" i="12"/>
  <c r="AH34" i="12"/>
  <c r="AH21" i="12"/>
  <c r="AH7" i="12"/>
  <c r="AH8" i="12"/>
  <c r="AH9" i="12"/>
  <c r="AH10" i="12"/>
  <c r="AH11" i="12"/>
  <c r="AH12" i="12"/>
  <c r="AH13" i="12"/>
  <c r="AH14" i="12"/>
  <c r="AH15" i="12"/>
  <c r="AH16" i="12"/>
  <c r="AH17" i="12"/>
  <c r="AH18" i="12"/>
  <c r="AH19" i="12"/>
  <c r="AH20" i="12"/>
  <c r="AH2" i="12"/>
  <c r="AH3" i="12"/>
  <c r="AH4" i="12"/>
  <c r="AH5" i="12"/>
  <c r="AH6" i="12"/>
  <c r="AG534" i="12" l="1"/>
  <c r="AF534" i="12"/>
  <c r="AC534" i="12"/>
  <c r="AB534" i="12"/>
  <c r="AG533" i="12"/>
  <c r="AF533" i="12"/>
  <c r="AC533" i="12"/>
  <c r="AE533" i="12" s="1"/>
  <c r="AB533" i="12"/>
  <c r="AG532" i="12"/>
  <c r="AF532" i="12"/>
  <c r="AC532" i="12"/>
  <c r="AH532" i="12" s="1"/>
  <c r="AB532" i="12"/>
  <c r="AG531" i="12"/>
  <c r="AF531" i="12"/>
  <c r="AC531" i="12"/>
  <c r="AE531" i="12" s="1"/>
  <c r="AB531" i="12"/>
  <c r="AG530" i="12"/>
  <c r="AF530" i="12"/>
  <c r="AC530" i="12"/>
  <c r="AB530" i="12"/>
  <c r="AG529" i="12"/>
  <c r="AF529" i="12"/>
  <c r="AC529" i="12"/>
  <c r="AE529" i="12" s="1"/>
  <c r="AB529" i="12"/>
  <c r="AG528" i="12"/>
  <c r="AF528" i="12"/>
  <c r="AC528" i="12"/>
  <c r="AH528" i="12" s="1"/>
  <c r="AB528" i="12"/>
  <c r="AG527" i="12"/>
  <c r="AF527" i="12"/>
  <c r="AC527" i="12"/>
  <c r="AE527" i="12" s="1"/>
  <c r="AB527" i="12"/>
  <c r="AG526" i="12"/>
  <c r="AF526" i="12"/>
  <c r="AC526" i="12"/>
  <c r="AB526" i="12"/>
  <c r="AG525" i="12"/>
  <c r="AF525" i="12"/>
  <c r="AC525" i="12"/>
  <c r="AE525" i="12" s="1"/>
  <c r="AB525" i="12"/>
  <c r="AG524" i="12"/>
  <c r="AF524" i="12"/>
  <c r="AC524" i="12"/>
  <c r="AH524" i="12" s="1"/>
  <c r="AB524" i="12"/>
  <c r="AG523" i="12"/>
  <c r="AF523" i="12"/>
  <c r="AC523" i="12"/>
  <c r="AE523" i="12" s="1"/>
  <c r="AB523" i="12"/>
  <c r="AG522" i="12"/>
  <c r="AF522" i="12"/>
  <c r="AC522" i="12"/>
  <c r="AB522" i="12"/>
  <c r="AG521" i="12"/>
  <c r="AF521" i="12"/>
  <c r="AC521" i="12"/>
  <c r="AE521" i="12" s="1"/>
  <c r="AB521" i="12"/>
  <c r="AG520" i="12"/>
  <c r="AF520" i="12"/>
  <c r="AC520" i="12"/>
  <c r="AH520" i="12" s="1"/>
  <c r="AB520" i="12"/>
  <c r="AG519" i="12"/>
  <c r="AF519" i="12"/>
  <c r="AC519" i="12"/>
  <c r="AE519" i="12" s="1"/>
  <c r="AB519" i="12"/>
  <c r="AG518" i="12"/>
  <c r="AF518" i="12"/>
  <c r="AC518" i="12"/>
  <c r="AB518" i="12"/>
  <c r="AG517" i="12"/>
  <c r="AF517" i="12"/>
  <c r="AC517" i="12"/>
  <c r="AE517" i="12" s="1"/>
  <c r="AB517" i="12"/>
  <c r="AG516" i="12"/>
  <c r="AF516" i="12"/>
  <c r="AC516" i="12"/>
  <c r="AH516" i="12" s="1"/>
  <c r="AB516" i="12"/>
  <c r="AG515" i="12"/>
  <c r="AF515" i="12"/>
  <c r="AC515" i="12"/>
  <c r="AE515" i="12" s="1"/>
  <c r="AB515" i="12"/>
  <c r="AG514" i="12"/>
  <c r="AF514" i="12"/>
  <c r="AC514" i="12"/>
  <c r="AB514" i="12"/>
  <c r="AG513" i="12"/>
  <c r="AF513" i="12"/>
  <c r="AC513" i="12"/>
  <c r="AE513" i="12" s="1"/>
  <c r="AB513" i="12"/>
  <c r="AG512" i="12"/>
  <c r="AF512" i="12"/>
  <c r="AC512" i="12"/>
  <c r="AH512" i="12" s="1"/>
  <c r="AB512" i="12"/>
  <c r="AG511" i="12"/>
  <c r="AF511" i="12"/>
  <c r="AC511" i="12"/>
  <c r="AE511" i="12" s="1"/>
  <c r="AB511" i="12"/>
  <c r="AG510" i="12"/>
  <c r="AF510" i="12"/>
  <c r="AC510" i="12"/>
  <c r="AB510" i="12"/>
  <c r="AG509" i="12"/>
  <c r="AF509" i="12"/>
  <c r="AC509" i="12"/>
  <c r="AE509" i="12" s="1"/>
  <c r="AB509" i="12"/>
  <c r="AG508" i="12"/>
  <c r="AF508" i="12"/>
  <c r="AC508" i="12"/>
  <c r="AH508" i="12" s="1"/>
  <c r="AB508" i="12"/>
  <c r="AG507" i="12"/>
  <c r="AF507" i="12"/>
  <c r="AC507" i="12"/>
  <c r="AE507" i="12" s="1"/>
  <c r="AB507" i="12"/>
  <c r="AG506" i="12"/>
  <c r="AF506" i="12"/>
  <c r="AC506" i="12"/>
  <c r="AB506" i="12"/>
  <c r="AG505" i="12"/>
  <c r="AF505" i="12"/>
  <c r="AC505" i="12"/>
  <c r="AE505" i="12" s="1"/>
  <c r="AB505" i="12"/>
  <c r="AG504" i="12"/>
  <c r="AF504" i="12"/>
  <c r="AC504" i="12"/>
  <c r="AH504" i="12" s="1"/>
  <c r="AB504" i="12"/>
  <c r="AG503" i="12"/>
  <c r="AF503" i="12"/>
  <c r="AC503" i="12"/>
  <c r="AE503" i="12" s="1"/>
  <c r="AB503" i="12"/>
  <c r="AG502" i="12"/>
  <c r="AF502" i="12"/>
  <c r="AC502" i="12"/>
  <c r="AB502" i="12"/>
  <c r="AG501" i="12"/>
  <c r="AF501" i="12"/>
  <c r="AC501" i="12"/>
  <c r="AE501" i="12" s="1"/>
  <c r="AB501" i="12"/>
  <c r="AG500" i="12"/>
  <c r="AF500" i="12"/>
  <c r="AC500" i="12"/>
  <c r="AH500" i="12" s="1"/>
  <c r="AB500" i="12"/>
  <c r="AG499" i="12"/>
  <c r="AF499" i="12"/>
  <c r="AC499" i="12"/>
  <c r="AE499" i="12" s="1"/>
  <c r="AB499" i="12"/>
  <c r="AG498" i="12"/>
  <c r="AF498" i="12"/>
  <c r="AC498" i="12"/>
  <c r="AB498" i="12"/>
  <c r="AG497" i="12"/>
  <c r="AF497" i="12"/>
  <c r="AC497" i="12"/>
  <c r="AE497" i="12" s="1"/>
  <c r="AB497" i="12"/>
  <c r="AG496" i="12"/>
  <c r="AF496" i="12"/>
  <c r="AC496" i="12"/>
  <c r="AH496" i="12" s="1"/>
  <c r="AB496" i="12"/>
  <c r="AG495" i="12"/>
  <c r="AF495" i="12"/>
  <c r="AC495" i="12"/>
  <c r="AE495" i="12" s="1"/>
  <c r="AB495" i="12"/>
  <c r="AG494" i="12"/>
  <c r="AF494" i="12"/>
  <c r="AC494" i="12"/>
  <c r="AB494" i="12"/>
  <c r="AG493" i="12"/>
  <c r="AF493" i="12"/>
  <c r="AC493" i="12"/>
  <c r="AE493" i="12" s="1"/>
  <c r="AB493" i="12"/>
  <c r="AG492" i="12"/>
  <c r="AF492" i="12"/>
  <c r="AC492" i="12"/>
  <c r="AH492" i="12" s="1"/>
  <c r="AB492" i="12"/>
  <c r="AG491" i="12"/>
  <c r="AF491" i="12"/>
  <c r="AC491" i="12"/>
  <c r="AE491" i="12" s="1"/>
  <c r="AB491" i="12"/>
  <c r="AG490" i="12"/>
  <c r="AF490" i="12"/>
  <c r="AC490" i="12"/>
  <c r="AB490" i="12"/>
  <c r="AG489" i="12"/>
  <c r="AF489" i="12"/>
  <c r="AC489" i="12"/>
  <c r="AE489" i="12" s="1"/>
  <c r="AB489" i="12"/>
  <c r="AG488" i="12"/>
  <c r="AF488" i="12"/>
  <c r="AC488" i="12"/>
  <c r="AH488" i="12" s="1"/>
  <c r="AB488" i="12"/>
  <c r="AG487" i="12"/>
  <c r="AF487" i="12"/>
  <c r="AC487" i="12"/>
  <c r="AE487" i="12" s="1"/>
  <c r="AB487" i="12"/>
  <c r="AG486" i="12"/>
  <c r="AF486" i="12"/>
  <c r="AC486" i="12"/>
  <c r="AB486" i="12"/>
  <c r="AG485" i="12"/>
  <c r="AF485" i="12"/>
  <c r="AC485" i="12"/>
  <c r="AE485" i="12" s="1"/>
  <c r="AB485" i="12"/>
  <c r="AG484" i="12"/>
  <c r="AF484" i="12"/>
  <c r="AC484" i="12"/>
  <c r="AH484" i="12" s="1"/>
  <c r="AB484" i="12"/>
  <c r="AG483" i="12"/>
  <c r="AF483" i="12"/>
  <c r="AC483" i="12"/>
  <c r="AE483" i="12" s="1"/>
  <c r="AB483" i="12"/>
  <c r="AG482" i="12"/>
  <c r="AF482" i="12"/>
  <c r="AC482" i="12"/>
  <c r="AB482" i="12"/>
  <c r="AG481" i="12"/>
  <c r="AF481" i="12"/>
  <c r="AC481" i="12"/>
  <c r="AE481" i="12" s="1"/>
  <c r="AB481" i="12"/>
  <c r="AG480" i="12"/>
  <c r="AF480" i="12"/>
  <c r="AC480" i="12"/>
  <c r="AH480" i="12" s="1"/>
  <c r="AB480" i="12"/>
  <c r="AG479" i="12"/>
  <c r="AF479" i="12"/>
  <c r="AC479" i="12"/>
  <c r="AE479" i="12" s="1"/>
  <c r="AB479" i="12"/>
  <c r="AG478" i="12"/>
  <c r="AF478" i="12"/>
  <c r="AC478" i="12"/>
  <c r="AB478" i="12"/>
  <c r="AG477" i="12"/>
  <c r="AF477" i="12"/>
  <c r="AC477" i="12"/>
  <c r="AE477" i="12" s="1"/>
  <c r="AB477" i="12"/>
  <c r="AG476" i="12"/>
  <c r="AF476" i="12"/>
  <c r="AC476" i="12"/>
  <c r="AH476" i="12" s="1"/>
  <c r="AB476" i="12"/>
  <c r="AG475" i="12"/>
  <c r="AF475" i="12"/>
  <c r="AC475" i="12"/>
  <c r="AE475" i="12" s="1"/>
  <c r="AB475" i="12"/>
  <c r="AG474" i="12"/>
  <c r="AF474" i="12"/>
  <c r="AC474" i="12"/>
  <c r="AB474" i="12"/>
  <c r="AG473" i="12"/>
  <c r="AF473" i="12"/>
  <c r="AC473" i="12"/>
  <c r="AE473" i="12" s="1"/>
  <c r="AB473" i="12"/>
  <c r="AG472" i="12"/>
  <c r="AF472" i="12"/>
  <c r="AC472" i="12"/>
  <c r="AE472" i="12" s="1"/>
  <c r="AB472" i="12"/>
  <c r="AG471" i="12"/>
  <c r="AF471" i="12"/>
  <c r="AC471" i="12"/>
  <c r="AH471" i="12" s="1"/>
  <c r="AB471" i="12"/>
  <c r="AG470" i="12"/>
  <c r="AF470" i="12"/>
  <c r="AC470" i="12"/>
  <c r="AH470" i="12" s="1"/>
  <c r="AB470" i="12"/>
  <c r="AG469" i="12"/>
  <c r="AF469" i="12"/>
  <c r="AC469" i="12"/>
  <c r="AE469" i="12" s="1"/>
  <c r="AB469" i="12"/>
  <c r="AG468" i="12"/>
  <c r="AF468" i="12"/>
  <c r="AC468" i="12"/>
  <c r="AE468" i="12" s="1"/>
  <c r="AB468" i="12"/>
  <c r="AG467" i="12"/>
  <c r="AF467" i="12"/>
  <c r="AC467" i="12"/>
  <c r="AH467" i="12" s="1"/>
  <c r="AB467" i="12"/>
  <c r="AG466" i="12"/>
  <c r="AF466" i="12"/>
  <c r="AC466" i="12"/>
  <c r="AB466" i="12"/>
  <c r="AG465" i="12"/>
  <c r="AF465" i="12"/>
  <c r="AC465" i="12"/>
  <c r="AH465" i="12" s="1"/>
  <c r="AB465" i="12"/>
  <c r="AG464" i="12"/>
  <c r="AF464" i="12"/>
  <c r="AC464" i="12"/>
  <c r="AE464" i="12" s="1"/>
  <c r="AB464" i="12"/>
  <c r="AG463" i="12"/>
  <c r="AF463" i="12"/>
  <c r="AC463" i="12"/>
  <c r="AE463" i="12" s="1"/>
  <c r="AB463" i="12"/>
  <c r="AG462" i="12"/>
  <c r="AF462" i="12"/>
  <c r="AC462" i="12"/>
  <c r="AE462" i="12" s="1"/>
  <c r="AB462" i="12"/>
  <c r="AG461" i="12"/>
  <c r="AF461" i="12"/>
  <c r="AC461" i="12"/>
  <c r="AH461" i="12" s="1"/>
  <c r="AB461" i="12"/>
  <c r="AG460" i="12"/>
  <c r="AF460" i="12"/>
  <c r="AC460" i="12"/>
  <c r="AE460" i="12" s="1"/>
  <c r="AB460" i="12"/>
  <c r="AG459" i="12"/>
  <c r="AF459" i="12"/>
  <c r="AC459" i="12"/>
  <c r="AE459" i="12" s="1"/>
  <c r="AB459" i="12"/>
  <c r="AG458" i="12"/>
  <c r="AF458" i="12"/>
  <c r="AC458" i="12"/>
  <c r="AE458" i="12" s="1"/>
  <c r="AB458" i="12"/>
  <c r="AG457" i="12"/>
  <c r="AF457" i="12"/>
  <c r="AC457" i="12"/>
  <c r="AH457" i="12" s="1"/>
  <c r="AB457" i="12"/>
  <c r="AG456" i="12"/>
  <c r="AF456" i="12"/>
  <c r="AC456" i="12"/>
  <c r="AE456" i="12" s="1"/>
  <c r="AB456" i="12"/>
  <c r="AG455" i="12"/>
  <c r="AF455" i="12"/>
  <c r="AC455" i="12"/>
  <c r="AE455" i="12" s="1"/>
  <c r="AB455" i="12"/>
  <c r="AG454" i="12"/>
  <c r="AF454" i="12"/>
  <c r="AC454" i="12"/>
  <c r="AE454" i="12" s="1"/>
  <c r="AB454" i="12"/>
  <c r="AG453" i="12"/>
  <c r="AF453" i="12"/>
  <c r="AC453" i="12"/>
  <c r="AH453" i="12" s="1"/>
  <c r="AB453" i="12"/>
  <c r="AG452" i="12"/>
  <c r="AF452" i="12"/>
  <c r="AC452" i="12"/>
  <c r="AE452" i="12" s="1"/>
  <c r="AB452" i="12"/>
  <c r="AG451" i="12"/>
  <c r="AF451" i="12"/>
  <c r="AC451" i="12"/>
  <c r="AE451" i="12" s="1"/>
  <c r="AB451" i="12"/>
  <c r="AG450" i="12"/>
  <c r="AF450" i="12"/>
  <c r="AC450" i="12"/>
  <c r="AE450" i="12" s="1"/>
  <c r="AB450" i="12"/>
  <c r="AG449" i="12"/>
  <c r="AF449" i="12"/>
  <c r="AC449" i="12"/>
  <c r="AH449" i="12" s="1"/>
  <c r="AB449" i="12"/>
  <c r="AG448" i="12"/>
  <c r="AF448" i="12"/>
  <c r="AC448" i="12"/>
  <c r="AE448" i="12" s="1"/>
  <c r="AB448" i="12"/>
  <c r="AG447" i="12"/>
  <c r="AF447" i="12"/>
  <c r="AC447" i="12"/>
  <c r="AE447" i="12" s="1"/>
  <c r="AB447" i="12"/>
  <c r="AG446" i="12"/>
  <c r="AF446" i="12"/>
  <c r="AC446" i="12"/>
  <c r="AE446" i="12" s="1"/>
  <c r="AB446" i="12"/>
  <c r="AG445" i="12"/>
  <c r="AF445" i="12"/>
  <c r="AC445" i="12"/>
  <c r="AH445" i="12" s="1"/>
  <c r="AB445" i="12"/>
  <c r="AG444" i="12"/>
  <c r="AF444" i="12"/>
  <c r="AC444" i="12"/>
  <c r="AE444" i="12" s="1"/>
  <c r="AB444" i="12"/>
  <c r="AG443" i="12"/>
  <c r="AF443" i="12"/>
  <c r="AC443" i="12"/>
  <c r="AE443" i="12" s="1"/>
  <c r="AB443" i="12"/>
  <c r="AG442" i="12"/>
  <c r="AF442" i="12"/>
  <c r="AC442" i="12"/>
  <c r="AE442" i="12" s="1"/>
  <c r="AB442" i="12"/>
  <c r="AG441" i="12"/>
  <c r="AF441" i="12"/>
  <c r="AC441" i="12"/>
  <c r="AH441" i="12" s="1"/>
  <c r="AB441" i="12"/>
  <c r="AG440" i="12"/>
  <c r="AF440" i="12"/>
  <c r="AC440" i="12"/>
  <c r="AE440" i="12" s="1"/>
  <c r="AB440" i="12"/>
  <c r="AG439" i="12"/>
  <c r="AF439" i="12"/>
  <c r="AC439" i="12"/>
  <c r="AE439" i="12" s="1"/>
  <c r="AB439" i="12"/>
  <c r="AG438" i="12"/>
  <c r="AF438" i="12"/>
  <c r="AC438" i="12"/>
  <c r="AE438" i="12" s="1"/>
  <c r="AB438" i="12"/>
  <c r="AG437" i="12"/>
  <c r="AF437" i="12"/>
  <c r="AC437" i="12"/>
  <c r="AH437" i="12" s="1"/>
  <c r="AB437" i="12"/>
  <c r="AG436" i="12"/>
  <c r="AF436" i="12"/>
  <c r="AC436" i="12"/>
  <c r="AE436" i="12" s="1"/>
  <c r="AB436" i="12"/>
  <c r="AG435" i="12"/>
  <c r="AF435" i="12"/>
  <c r="AC435" i="12"/>
  <c r="AE435" i="12" s="1"/>
  <c r="AB435" i="12"/>
  <c r="AG434" i="12"/>
  <c r="AF434" i="12"/>
  <c r="AC434" i="12"/>
  <c r="AE434" i="12" s="1"/>
  <c r="AB434" i="12"/>
  <c r="AG433" i="12"/>
  <c r="AF433" i="12"/>
  <c r="AC433" i="12"/>
  <c r="AE433" i="12" s="1"/>
  <c r="AB433" i="12"/>
  <c r="AG432" i="12"/>
  <c r="AF432" i="12"/>
  <c r="AC432" i="12"/>
  <c r="AE432" i="12" s="1"/>
  <c r="AB432" i="12"/>
  <c r="AG431" i="12"/>
  <c r="AF431" i="12"/>
  <c r="AC431" i="12"/>
  <c r="AB431" i="12"/>
  <c r="AG430" i="12"/>
  <c r="AF430" i="12"/>
  <c r="AC430" i="12"/>
  <c r="AE430" i="12" s="1"/>
  <c r="AB430" i="12"/>
  <c r="AG429" i="12"/>
  <c r="AF429" i="12"/>
  <c r="AC429" i="12"/>
  <c r="AB429" i="12"/>
  <c r="AG427" i="12"/>
  <c r="AF427" i="12"/>
  <c r="AC427" i="12"/>
  <c r="AB427" i="12"/>
  <c r="AG425" i="12"/>
  <c r="AF425" i="12"/>
  <c r="AC425" i="12"/>
  <c r="AE425" i="12" s="1"/>
  <c r="AB425" i="12"/>
  <c r="AG423" i="12"/>
  <c r="AF423" i="12"/>
  <c r="AC423" i="12"/>
  <c r="AE423" i="12" s="1"/>
  <c r="AB423" i="12"/>
  <c r="AG422" i="12"/>
  <c r="AF422" i="12"/>
  <c r="AC422" i="12"/>
  <c r="AE422" i="12" s="1"/>
  <c r="AB422" i="12"/>
  <c r="AG421" i="12"/>
  <c r="AF421" i="12"/>
  <c r="AC421" i="12"/>
  <c r="AB421" i="12"/>
  <c r="AG419" i="12"/>
  <c r="AF419" i="12"/>
  <c r="AC419" i="12"/>
  <c r="AB419" i="12"/>
  <c r="AG418" i="12"/>
  <c r="AF418" i="12"/>
  <c r="AC418" i="12"/>
  <c r="AE418" i="12" s="1"/>
  <c r="AB418" i="12"/>
  <c r="AG416" i="12"/>
  <c r="AF416" i="12"/>
  <c r="AC416" i="12"/>
  <c r="AE416" i="12" s="1"/>
  <c r="AB416" i="12"/>
  <c r="AG415" i="12"/>
  <c r="AF415" i="12"/>
  <c r="AC415" i="12"/>
  <c r="AB415" i="12"/>
  <c r="AG413" i="12"/>
  <c r="AF413" i="12"/>
  <c r="AC413" i="12"/>
  <c r="AH413" i="12" s="1"/>
  <c r="AB413" i="12"/>
  <c r="AG410" i="12"/>
  <c r="AF410" i="12"/>
  <c r="AC410" i="12"/>
  <c r="AE410" i="12" s="1"/>
  <c r="AB410" i="12"/>
  <c r="AG409" i="12"/>
  <c r="AF409" i="12"/>
  <c r="AC409" i="12"/>
  <c r="AH409" i="12" s="1"/>
  <c r="AB409" i="12"/>
  <c r="AG408" i="12"/>
  <c r="AF408" i="12"/>
  <c r="AC408" i="12"/>
  <c r="AB408" i="12"/>
  <c r="AG407" i="12"/>
  <c r="AF407" i="12"/>
  <c r="AC407" i="12"/>
  <c r="AE407" i="12" s="1"/>
  <c r="AB407" i="12"/>
  <c r="AG405" i="12"/>
  <c r="AF405" i="12"/>
  <c r="AC405" i="12"/>
  <c r="AB405" i="12"/>
  <c r="AG403" i="12"/>
  <c r="AF403" i="12"/>
  <c r="AC403" i="12"/>
  <c r="AE403" i="12" s="1"/>
  <c r="AB403" i="12"/>
  <c r="AG402" i="12"/>
  <c r="AF402" i="12"/>
  <c r="AC402" i="12"/>
  <c r="AH402" i="12" s="1"/>
  <c r="AB402" i="12"/>
  <c r="AG401" i="12"/>
  <c r="AF401" i="12"/>
  <c r="AC401" i="12"/>
  <c r="AB401" i="12"/>
  <c r="AG400" i="12"/>
  <c r="AF400" i="12"/>
  <c r="AC400" i="12"/>
  <c r="AB400" i="12"/>
  <c r="AG399" i="12"/>
  <c r="AF399" i="12"/>
  <c r="AC399" i="12"/>
  <c r="AE399" i="12" s="1"/>
  <c r="AB399" i="12"/>
  <c r="AG398" i="12"/>
  <c r="AF398" i="12"/>
  <c r="AC398" i="12"/>
  <c r="AB398" i="12"/>
  <c r="AG397" i="12"/>
  <c r="AF397" i="12"/>
  <c r="AC397" i="12"/>
  <c r="AB397" i="12"/>
  <c r="AG396" i="12"/>
  <c r="AF396" i="12"/>
  <c r="AC396" i="12"/>
  <c r="AE396" i="12" s="1"/>
  <c r="AB396" i="12"/>
  <c r="AG395" i="12"/>
  <c r="AF395" i="12"/>
  <c r="AC395" i="12"/>
  <c r="AE395" i="12" s="1"/>
  <c r="AB395" i="12"/>
  <c r="AG394" i="12"/>
  <c r="AF394" i="12"/>
  <c r="AC394" i="12"/>
  <c r="AH394" i="12" s="1"/>
  <c r="AB394" i="12"/>
  <c r="AG393" i="12"/>
  <c r="AF393" i="12"/>
  <c r="AC393" i="12"/>
  <c r="AB393" i="12"/>
  <c r="AG392" i="12"/>
  <c r="AF392" i="12"/>
  <c r="AC392" i="12"/>
  <c r="AE392" i="12" s="1"/>
  <c r="AB392" i="12"/>
  <c r="AG391" i="12"/>
  <c r="AF391" i="12"/>
  <c r="AC391" i="12"/>
  <c r="AE391" i="12" s="1"/>
  <c r="AB391" i="12"/>
  <c r="AG390" i="12"/>
  <c r="AF390" i="12"/>
  <c r="AC390" i="12"/>
  <c r="AH390" i="12" s="1"/>
  <c r="AB390" i="12"/>
  <c r="AG389" i="12"/>
  <c r="AF389" i="12"/>
  <c r="AC389" i="12"/>
  <c r="AH389" i="12" s="1"/>
  <c r="AB389" i="12"/>
  <c r="AG388" i="12"/>
  <c r="AF388" i="12"/>
  <c r="AC388" i="12"/>
  <c r="AE388" i="12" s="1"/>
  <c r="AB388" i="12"/>
  <c r="AG387" i="12"/>
  <c r="AF387" i="12"/>
  <c r="AC387" i="12"/>
  <c r="AE387" i="12" s="1"/>
  <c r="AB387" i="12"/>
  <c r="AG386" i="12"/>
  <c r="AF386" i="12"/>
  <c r="AC386" i="12"/>
  <c r="AH386" i="12" s="1"/>
  <c r="AB386" i="12"/>
  <c r="AG385" i="12"/>
  <c r="AF385" i="12"/>
  <c r="AC385" i="12"/>
  <c r="AB385" i="12"/>
  <c r="AG384" i="12"/>
  <c r="AF384" i="12"/>
  <c r="AC384" i="12"/>
  <c r="AB384" i="12"/>
  <c r="AG383" i="12"/>
  <c r="AF383" i="12"/>
  <c r="AC383" i="12"/>
  <c r="AE383" i="12" s="1"/>
  <c r="AB383" i="12"/>
  <c r="AG382" i="12"/>
  <c r="AF382" i="12"/>
  <c r="AC382" i="12"/>
  <c r="AB382" i="12"/>
  <c r="AG381" i="12"/>
  <c r="AF381" i="12"/>
  <c r="AC381" i="12"/>
  <c r="AB381" i="12"/>
  <c r="AG380" i="12"/>
  <c r="AF380" i="12"/>
  <c r="AC380" i="12"/>
  <c r="AE380" i="12" s="1"/>
  <c r="AB380" i="12"/>
  <c r="AG379" i="12"/>
  <c r="AF379" i="12"/>
  <c r="AC379" i="12"/>
  <c r="AE379" i="12" s="1"/>
  <c r="AB379" i="12"/>
  <c r="AG378" i="12"/>
  <c r="AF378" i="12"/>
  <c r="AC378" i="12"/>
  <c r="AH378" i="12" s="1"/>
  <c r="AB378" i="12"/>
  <c r="AG377" i="12"/>
  <c r="AF377" i="12"/>
  <c r="AC377" i="12"/>
  <c r="AB377" i="12"/>
  <c r="AG376" i="12"/>
  <c r="AF376" i="12"/>
  <c r="AC376" i="12"/>
  <c r="AE376" i="12" s="1"/>
  <c r="AB376" i="12"/>
  <c r="AG375" i="12"/>
  <c r="AF375" i="12"/>
  <c r="AC375" i="12"/>
  <c r="AE375" i="12" s="1"/>
  <c r="AB375" i="12"/>
  <c r="AG374" i="12"/>
  <c r="AF374" i="12"/>
  <c r="AC374" i="12"/>
  <c r="AH374" i="12" s="1"/>
  <c r="AB374" i="12"/>
  <c r="AG373" i="12"/>
  <c r="AF373" i="12"/>
  <c r="AC373" i="12"/>
  <c r="AE373" i="12" s="1"/>
  <c r="AB373" i="12"/>
  <c r="AG372" i="12"/>
  <c r="AF372" i="12"/>
  <c r="AC372" i="12"/>
  <c r="AE372" i="12" s="1"/>
  <c r="AB372" i="12"/>
  <c r="AG371" i="12"/>
  <c r="AF371" i="12"/>
  <c r="AC371" i="12"/>
  <c r="AH371" i="12" s="1"/>
  <c r="AB371" i="12"/>
  <c r="AG370" i="12"/>
  <c r="AF370" i="12"/>
  <c r="AC370" i="12"/>
  <c r="AH370" i="12" s="1"/>
  <c r="AB370" i="12"/>
  <c r="AG369" i="12"/>
  <c r="AF369" i="12"/>
  <c r="AC369" i="12"/>
  <c r="AB369" i="12"/>
  <c r="AG368" i="12"/>
  <c r="AF368" i="12"/>
  <c r="AC368" i="12"/>
  <c r="AE368" i="12" s="1"/>
  <c r="AB368" i="12"/>
  <c r="AG367" i="12"/>
  <c r="AF367" i="12"/>
  <c r="AC367" i="12"/>
  <c r="AH367" i="12" s="1"/>
  <c r="AB367" i="12"/>
  <c r="AG366" i="12"/>
  <c r="AF366" i="12"/>
  <c r="AC366" i="12"/>
  <c r="AH366" i="12" s="1"/>
  <c r="AB366" i="12"/>
  <c r="AG365" i="12"/>
  <c r="AF365" i="12"/>
  <c r="AC365" i="12"/>
  <c r="AB365" i="12"/>
  <c r="AG364" i="12"/>
  <c r="AF364" i="12"/>
  <c r="AC364" i="12"/>
  <c r="AE364" i="12" s="1"/>
  <c r="AB364" i="12"/>
  <c r="AG363" i="12"/>
  <c r="AF363" i="12"/>
  <c r="AC363" i="12"/>
  <c r="AH363" i="12" s="1"/>
  <c r="AB363" i="12"/>
  <c r="AG362" i="12"/>
  <c r="AF362" i="12"/>
  <c r="AC362" i="12"/>
  <c r="AH362" i="12" s="1"/>
  <c r="AB362" i="12"/>
  <c r="AG361" i="12"/>
  <c r="AF361" i="12"/>
  <c r="AC361" i="12"/>
  <c r="AE361" i="12" s="1"/>
  <c r="AB361" i="12"/>
  <c r="AG360" i="12"/>
  <c r="AF360" i="12"/>
  <c r="AC360" i="12"/>
  <c r="AE360" i="12" s="1"/>
  <c r="AB360" i="12"/>
  <c r="AG359" i="12"/>
  <c r="AF359" i="12"/>
  <c r="AC359" i="12"/>
  <c r="AH359" i="12" s="1"/>
  <c r="AB359" i="12"/>
  <c r="AG358" i="12"/>
  <c r="AF358" i="12"/>
  <c r="AC358" i="12"/>
  <c r="AH358" i="12" s="1"/>
  <c r="AB358" i="12"/>
  <c r="AG357" i="12"/>
  <c r="AF357" i="12"/>
  <c r="AC357" i="12"/>
  <c r="AE357" i="12" s="1"/>
  <c r="AB357" i="12"/>
  <c r="AG356" i="12"/>
  <c r="AF356" i="12"/>
  <c r="AC356" i="12"/>
  <c r="AE356" i="12" s="1"/>
  <c r="AB356" i="12"/>
  <c r="AG355" i="12"/>
  <c r="AF355" i="12"/>
  <c r="AC355" i="12"/>
  <c r="AH355" i="12" s="1"/>
  <c r="AB355" i="12"/>
  <c r="AG354" i="12"/>
  <c r="AF354" i="12"/>
  <c r="AC354" i="12"/>
  <c r="AH354" i="12" s="1"/>
  <c r="AB354" i="12"/>
  <c r="AG353" i="12"/>
  <c r="AF353" i="12"/>
  <c r="AC353" i="12"/>
  <c r="AB353" i="12"/>
  <c r="AG352" i="12"/>
  <c r="AF352" i="12"/>
  <c r="AC352" i="12"/>
  <c r="AE352" i="12" s="1"/>
  <c r="AB352" i="12"/>
  <c r="AG351" i="12"/>
  <c r="AF351" i="12"/>
  <c r="AC351" i="12"/>
  <c r="AH351" i="12" s="1"/>
  <c r="AB351" i="12"/>
  <c r="AG350" i="12"/>
  <c r="AF350" i="12"/>
  <c r="AC350" i="12"/>
  <c r="AH350" i="12" s="1"/>
  <c r="AB350" i="12"/>
  <c r="AG349" i="12"/>
  <c r="AF349" i="12"/>
  <c r="AC349" i="12"/>
  <c r="AB349" i="12"/>
  <c r="AG348" i="12"/>
  <c r="AF348" i="12"/>
  <c r="AC348" i="12"/>
  <c r="AE348" i="12" s="1"/>
  <c r="AB348" i="12"/>
  <c r="AG347" i="12"/>
  <c r="AF347" i="12"/>
  <c r="AC347" i="12"/>
  <c r="AH347" i="12" s="1"/>
  <c r="AB347" i="12"/>
  <c r="AG346" i="12"/>
  <c r="AF346" i="12"/>
  <c r="AC346" i="12"/>
  <c r="AH346" i="12" s="1"/>
  <c r="AB346" i="12"/>
  <c r="AG345" i="12"/>
  <c r="AF345" i="12"/>
  <c r="AC345" i="12"/>
  <c r="AE345" i="12" s="1"/>
  <c r="AB345" i="12"/>
  <c r="AG344" i="12"/>
  <c r="AF344" i="12"/>
  <c r="AC344" i="12"/>
  <c r="AE344" i="12" s="1"/>
  <c r="AB344" i="12"/>
  <c r="AG343" i="12"/>
  <c r="AF343" i="12"/>
  <c r="AC343" i="12"/>
  <c r="AH343" i="12" s="1"/>
  <c r="AB343" i="12"/>
  <c r="AG342" i="12"/>
  <c r="AF342" i="12"/>
  <c r="AC342" i="12"/>
  <c r="AE342" i="12" s="1"/>
  <c r="AB342" i="12"/>
  <c r="AG341" i="12"/>
  <c r="AF341" i="12"/>
  <c r="AC341" i="12"/>
  <c r="AE341" i="12" s="1"/>
  <c r="AB341" i="12"/>
  <c r="AG340" i="12"/>
  <c r="AF340" i="12"/>
  <c r="AC340" i="12"/>
  <c r="AE340" i="12" s="1"/>
  <c r="AB340" i="12"/>
  <c r="AG339" i="12"/>
  <c r="AF339" i="12"/>
  <c r="AC339" i="12"/>
  <c r="AH339" i="12" s="1"/>
  <c r="AB339" i="12"/>
  <c r="AG338" i="12"/>
  <c r="AF338" i="12"/>
  <c r="AC338" i="12"/>
  <c r="AE338" i="12" s="1"/>
  <c r="AB338" i="12"/>
  <c r="AG337" i="12"/>
  <c r="AF337" i="12"/>
  <c r="AC337" i="12"/>
  <c r="AE337" i="12" s="1"/>
  <c r="AB337" i="12"/>
  <c r="AG336" i="12"/>
  <c r="AF336" i="12"/>
  <c r="AH336" i="12"/>
  <c r="AC336" i="12"/>
  <c r="AE336" i="12" s="1"/>
  <c r="AB336" i="12"/>
  <c r="AG335" i="12"/>
  <c r="AF335" i="12"/>
  <c r="AC335" i="12"/>
  <c r="AH335" i="12" s="1"/>
  <c r="AB335" i="12"/>
  <c r="AG334" i="12"/>
  <c r="AF334" i="12"/>
  <c r="AC334" i="12"/>
  <c r="AE334" i="12" s="1"/>
  <c r="AB334" i="12"/>
  <c r="AG333" i="12"/>
  <c r="AF333" i="12"/>
  <c r="AC333" i="12"/>
  <c r="AE333" i="12" s="1"/>
  <c r="AB333" i="12"/>
  <c r="AG332" i="12"/>
  <c r="AF332" i="12"/>
  <c r="AC332" i="12"/>
  <c r="AE332" i="12" s="1"/>
  <c r="AB332" i="12"/>
  <c r="AG331" i="12"/>
  <c r="AF331" i="12"/>
  <c r="AC331" i="12"/>
  <c r="AH331" i="12" s="1"/>
  <c r="AB331" i="12"/>
  <c r="AG330" i="12"/>
  <c r="AF330" i="12"/>
  <c r="AC330" i="12"/>
  <c r="AE330" i="12" s="1"/>
  <c r="AB330" i="12"/>
  <c r="AG329" i="12"/>
  <c r="AF329" i="12"/>
  <c r="AC329" i="12"/>
  <c r="AE329" i="12" s="1"/>
  <c r="AB329" i="12"/>
  <c r="AG328" i="12"/>
  <c r="AF328" i="12"/>
  <c r="AC328" i="12"/>
  <c r="AE328" i="12" s="1"/>
  <c r="AB328" i="12"/>
  <c r="AG327" i="12"/>
  <c r="AF327" i="12"/>
  <c r="AC327" i="12"/>
  <c r="AE327" i="12" s="1"/>
  <c r="AB327" i="12"/>
  <c r="AG326" i="12"/>
  <c r="AF326" i="12"/>
  <c r="AC326" i="12"/>
  <c r="AE326" i="12" s="1"/>
  <c r="AB326" i="12"/>
  <c r="AG325" i="12"/>
  <c r="AF325" i="12"/>
  <c r="AC325" i="12"/>
  <c r="AE325" i="12" s="1"/>
  <c r="AB325" i="12"/>
  <c r="AG324" i="12"/>
  <c r="AF324" i="12"/>
  <c r="AC324" i="12"/>
  <c r="AE324" i="12" s="1"/>
  <c r="AB324" i="12"/>
  <c r="AG323" i="12"/>
  <c r="AF323" i="12"/>
  <c r="AC323" i="12"/>
  <c r="AH323" i="12" s="1"/>
  <c r="AB323" i="12"/>
  <c r="AG322" i="12"/>
  <c r="AF322" i="12"/>
  <c r="AC322" i="12"/>
  <c r="AE322" i="12" s="1"/>
  <c r="AB322" i="12"/>
  <c r="AG321" i="12"/>
  <c r="AF321" i="12"/>
  <c r="AC321" i="12"/>
  <c r="AE321" i="12" s="1"/>
  <c r="AB321" i="12"/>
  <c r="AG320" i="12"/>
  <c r="AF320" i="12"/>
  <c r="AC320" i="12"/>
  <c r="AE320" i="12" s="1"/>
  <c r="AB320" i="12"/>
  <c r="AG319" i="12"/>
  <c r="AF319" i="12"/>
  <c r="AC319" i="12"/>
  <c r="AH319" i="12" s="1"/>
  <c r="AB319" i="12"/>
  <c r="AG318" i="12"/>
  <c r="AF318" i="12"/>
  <c r="AC318" i="12"/>
  <c r="AB318" i="12"/>
  <c r="AG317" i="12"/>
  <c r="AF317" i="12"/>
  <c r="AC317" i="12"/>
  <c r="AB317" i="12"/>
  <c r="AG316" i="12"/>
  <c r="AF316" i="12"/>
  <c r="AC316" i="12"/>
  <c r="AE316" i="12" s="1"/>
  <c r="AB316" i="12"/>
  <c r="AG315" i="12"/>
  <c r="AF315" i="12"/>
  <c r="AC315" i="12"/>
  <c r="AB315" i="12"/>
  <c r="AG314" i="12"/>
  <c r="AF314" i="12"/>
  <c r="AC314" i="12"/>
  <c r="AB314" i="12"/>
  <c r="AG313" i="12"/>
  <c r="AF313" i="12"/>
  <c r="AC313" i="12"/>
  <c r="AE313" i="12" s="1"/>
  <c r="AB313" i="12"/>
  <c r="AG312" i="12"/>
  <c r="AF312" i="12"/>
  <c r="AC312" i="12"/>
  <c r="AE312" i="12" s="1"/>
  <c r="AB312" i="12"/>
  <c r="AG311" i="12"/>
  <c r="AF311" i="12"/>
  <c r="AC311" i="12"/>
  <c r="AH311" i="12" s="1"/>
  <c r="AB311" i="12"/>
  <c r="AG310" i="12"/>
  <c r="AF310" i="12"/>
  <c r="AC310" i="12"/>
  <c r="AB310" i="12"/>
  <c r="AG309" i="12"/>
  <c r="AF309" i="12"/>
  <c r="AC309" i="12"/>
  <c r="AE309" i="12" s="1"/>
  <c r="AB309" i="12"/>
  <c r="AG308" i="12"/>
  <c r="AF308" i="12"/>
  <c r="AC308" i="12"/>
  <c r="AE308" i="12" s="1"/>
  <c r="AB308" i="12"/>
  <c r="AG307" i="12"/>
  <c r="AF307" i="12"/>
  <c r="AC307" i="12"/>
  <c r="AH307" i="12" s="1"/>
  <c r="AB307" i="12"/>
  <c r="AG306" i="12"/>
  <c r="AF306" i="12"/>
  <c r="AC306" i="12"/>
  <c r="AE306" i="12" s="1"/>
  <c r="AB306" i="12"/>
  <c r="AG305" i="12"/>
  <c r="AF305" i="12"/>
  <c r="AC305" i="12"/>
  <c r="AE305" i="12" s="1"/>
  <c r="AB305" i="12"/>
  <c r="AG304" i="12"/>
  <c r="AF304" i="12"/>
  <c r="AC304" i="12"/>
  <c r="AE304" i="12" s="1"/>
  <c r="AB304" i="12"/>
  <c r="AG303" i="12"/>
  <c r="AF303" i="12"/>
  <c r="AC303" i="12"/>
  <c r="AH303" i="12" s="1"/>
  <c r="AB303" i="12"/>
  <c r="AG302" i="12"/>
  <c r="AF302" i="12"/>
  <c r="AC302" i="12"/>
  <c r="AE302" i="12" s="1"/>
  <c r="AB302" i="12"/>
  <c r="AG301" i="12"/>
  <c r="AF301" i="12"/>
  <c r="AC301" i="12"/>
  <c r="AB301" i="12"/>
  <c r="AG300" i="12"/>
  <c r="AF300" i="12"/>
  <c r="AC300" i="12"/>
  <c r="AE300" i="12" s="1"/>
  <c r="AB300" i="12"/>
  <c r="AG299" i="12"/>
  <c r="AF299" i="12"/>
  <c r="AC299" i="12"/>
  <c r="AB299" i="12"/>
  <c r="AG298" i="12"/>
  <c r="AF298" i="12"/>
  <c r="AC298" i="12"/>
  <c r="AB298" i="12"/>
  <c r="AG297" i="12"/>
  <c r="AF297" i="12"/>
  <c r="AC297" i="12"/>
  <c r="AH297" i="12" s="1"/>
  <c r="AB297" i="12"/>
  <c r="AG296" i="12"/>
  <c r="AF296" i="12"/>
  <c r="AC296" i="12"/>
  <c r="AE296" i="12" s="1"/>
  <c r="AB296" i="12"/>
  <c r="AG295" i="12"/>
  <c r="AF295" i="12"/>
  <c r="AC295" i="12"/>
  <c r="AH295" i="12" s="1"/>
  <c r="AB295" i="12"/>
  <c r="AG294" i="12"/>
  <c r="AF294" i="12"/>
  <c r="AC294" i="12"/>
  <c r="AB294" i="12"/>
  <c r="AG293" i="12"/>
  <c r="AF293" i="12"/>
  <c r="AC293" i="12"/>
  <c r="AE293" i="12" s="1"/>
  <c r="AB293" i="12"/>
  <c r="AG292" i="12"/>
  <c r="AF292" i="12"/>
  <c r="AC292" i="12"/>
  <c r="AE292" i="12" s="1"/>
  <c r="AB292" i="12"/>
  <c r="AG291" i="12"/>
  <c r="AF291" i="12"/>
  <c r="AC291" i="12"/>
  <c r="AH291" i="12" s="1"/>
  <c r="AB291" i="12"/>
  <c r="AG290" i="12"/>
  <c r="AF290" i="12"/>
  <c r="AC290" i="12"/>
  <c r="AE290" i="12" s="1"/>
  <c r="AB290" i="12"/>
  <c r="AG289" i="12"/>
  <c r="AF289" i="12"/>
  <c r="AC289" i="12"/>
  <c r="AE289" i="12" s="1"/>
  <c r="AB289" i="12"/>
  <c r="AG288" i="12"/>
  <c r="AF288" i="12"/>
  <c r="AC288" i="12"/>
  <c r="AE288" i="12" s="1"/>
  <c r="AB288" i="12"/>
  <c r="AG287" i="12"/>
  <c r="AF287" i="12"/>
  <c r="AC287" i="12"/>
  <c r="AH287" i="12" s="1"/>
  <c r="AB287" i="12"/>
  <c r="AG286" i="12"/>
  <c r="AF286" i="12"/>
  <c r="AC286" i="12"/>
  <c r="AE286" i="12" s="1"/>
  <c r="AB286" i="12"/>
  <c r="AG285" i="12"/>
  <c r="AF285" i="12"/>
  <c r="AC285" i="12"/>
  <c r="AB285" i="12"/>
  <c r="AG284" i="12"/>
  <c r="AF284" i="12"/>
  <c r="AC284" i="12"/>
  <c r="AE284" i="12" s="1"/>
  <c r="AB284" i="12"/>
  <c r="AG283" i="12"/>
  <c r="AF283" i="12"/>
  <c r="AC283" i="12"/>
  <c r="AB283" i="12"/>
  <c r="AG282" i="12"/>
  <c r="AF282" i="12"/>
  <c r="AC282" i="12"/>
  <c r="AB282" i="12"/>
  <c r="AG281" i="12"/>
  <c r="AF281" i="12"/>
  <c r="AC281" i="12"/>
  <c r="AH281" i="12" s="1"/>
  <c r="AB281" i="12"/>
  <c r="AG280" i="12"/>
  <c r="AF280" i="12"/>
  <c r="AC280" i="12"/>
  <c r="AE280" i="12" s="1"/>
  <c r="AB280" i="12"/>
  <c r="AG279" i="12"/>
  <c r="AF279" i="12"/>
  <c r="AC279" i="12"/>
  <c r="AB279" i="12"/>
  <c r="AG278" i="12"/>
  <c r="AF278" i="12"/>
  <c r="AC278" i="12"/>
  <c r="AB278" i="12"/>
  <c r="AG277" i="12"/>
  <c r="AF277" i="12"/>
  <c r="AC277" i="12"/>
  <c r="AE277" i="12" s="1"/>
  <c r="AB277" i="12"/>
  <c r="AG276" i="12"/>
  <c r="AF276" i="12"/>
  <c r="AC276" i="12"/>
  <c r="AE276" i="12" s="1"/>
  <c r="AB276" i="12"/>
  <c r="AG275" i="12"/>
  <c r="AF275" i="12"/>
  <c r="AC275" i="12"/>
  <c r="AH275" i="12" s="1"/>
  <c r="AB275" i="12"/>
  <c r="AG274" i="12"/>
  <c r="AF274" i="12"/>
  <c r="AC274" i="12"/>
  <c r="AE274" i="12" s="1"/>
  <c r="AB274" i="12"/>
  <c r="AG273" i="12"/>
  <c r="AF273" i="12"/>
  <c r="AC273" i="12"/>
  <c r="AE273" i="12" s="1"/>
  <c r="AB273" i="12"/>
  <c r="AG272" i="12"/>
  <c r="AF272" i="12"/>
  <c r="AC272" i="12"/>
  <c r="AE272" i="12" s="1"/>
  <c r="AB272" i="12"/>
  <c r="AG271" i="12"/>
  <c r="AF271" i="12"/>
  <c r="AC271" i="12"/>
  <c r="AE271" i="12" s="1"/>
  <c r="AB271" i="12"/>
  <c r="AG270" i="12"/>
  <c r="AF270" i="12"/>
  <c r="AC270" i="12"/>
  <c r="AE270" i="12" s="1"/>
  <c r="AB270" i="12"/>
  <c r="AG269" i="12"/>
  <c r="AF269" i="12"/>
  <c r="AC269" i="12"/>
  <c r="AE269" i="12" s="1"/>
  <c r="AB269" i="12"/>
  <c r="AG268" i="12"/>
  <c r="AF268" i="12"/>
  <c r="AC268" i="12"/>
  <c r="AE268" i="12" s="1"/>
  <c r="AB268" i="12"/>
  <c r="AG267" i="12"/>
  <c r="AF267" i="12"/>
  <c r="AC267" i="12"/>
  <c r="AE267" i="12" s="1"/>
  <c r="AB267" i="12"/>
  <c r="AG266" i="12"/>
  <c r="AF266" i="12"/>
  <c r="AC266" i="12"/>
  <c r="AE266" i="12" s="1"/>
  <c r="AB266" i="12"/>
  <c r="AG265" i="12"/>
  <c r="AF265" i="12"/>
  <c r="AC265" i="12"/>
  <c r="AB265" i="12"/>
  <c r="AG264" i="12"/>
  <c r="AF264" i="12"/>
  <c r="AC264" i="12"/>
  <c r="AE264" i="12" s="1"/>
  <c r="AB264" i="12"/>
  <c r="AG263" i="12"/>
  <c r="AF263" i="12"/>
  <c r="AC263" i="12"/>
  <c r="AB263" i="12"/>
  <c r="AG262" i="12"/>
  <c r="AF262" i="12"/>
  <c r="AC262" i="12"/>
  <c r="AB262" i="12"/>
  <c r="AG261" i="12"/>
  <c r="AF261" i="12"/>
  <c r="AC261" i="12"/>
  <c r="AE261" i="12" s="1"/>
  <c r="AB261" i="12"/>
  <c r="AG260" i="12"/>
  <c r="AF260" i="12"/>
  <c r="AC260" i="12"/>
  <c r="AE260" i="12" s="1"/>
  <c r="AB260" i="12"/>
  <c r="AG259" i="12"/>
  <c r="AF259" i="12"/>
  <c r="AC259" i="12"/>
  <c r="AH259" i="12" s="1"/>
  <c r="AB259" i="12"/>
  <c r="AG258" i="12"/>
  <c r="AF258" i="12"/>
  <c r="AC258" i="12"/>
  <c r="AH258" i="12" s="1"/>
  <c r="AB258" i="12"/>
  <c r="AG257" i="12"/>
  <c r="AF257" i="12"/>
  <c r="AC257" i="12"/>
  <c r="AH257" i="12" s="1"/>
  <c r="AB257" i="12"/>
  <c r="AG256" i="12"/>
  <c r="AF256" i="12"/>
  <c r="AC256" i="12"/>
  <c r="AE256" i="12" s="1"/>
  <c r="AB256" i="12"/>
  <c r="AG255" i="12"/>
  <c r="AF255" i="12"/>
  <c r="AC255" i="12"/>
  <c r="AH255" i="12" s="1"/>
  <c r="AB255" i="12"/>
  <c r="AG254" i="12"/>
  <c r="AF254" i="12"/>
  <c r="AC254" i="12"/>
  <c r="AH254" i="12" s="1"/>
  <c r="AB254" i="12"/>
  <c r="AG253" i="12"/>
  <c r="AF253" i="12"/>
  <c r="AC253" i="12"/>
  <c r="AE253" i="12" s="1"/>
  <c r="AB253" i="12"/>
  <c r="AG252" i="12"/>
  <c r="AF252" i="12"/>
  <c r="AC252" i="12"/>
  <c r="AE252" i="12" s="1"/>
  <c r="AB252" i="12"/>
  <c r="AG251" i="12"/>
  <c r="AF251" i="12"/>
  <c r="AC251" i="12"/>
  <c r="AH251" i="12" s="1"/>
  <c r="AB251" i="12"/>
  <c r="AG250" i="12"/>
  <c r="AF250" i="12"/>
  <c r="AC250" i="12"/>
  <c r="AB250" i="12"/>
  <c r="AG249" i="12"/>
  <c r="AF249" i="12"/>
  <c r="AC249" i="12"/>
  <c r="AB249" i="12"/>
  <c r="AG248" i="12"/>
  <c r="AF248" i="12"/>
  <c r="AC248" i="12"/>
  <c r="AE248" i="12" s="1"/>
  <c r="AB248" i="12"/>
  <c r="AG247" i="12"/>
  <c r="AF247" i="12"/>
  <c r="AC247" i="12"/>
  <c r="AB247" i="12"/>
  <c r="AG246" i="12"/>
  <c r="AF246" i="12"/>
  <c r="AC246" i="12"/>
  <c r="AB246" i="12"/>
  <c r="AG245" i="12"/>
  <c r="AF245" i="12"/>
  <c r="AC245" i="12"/>
  <c r="AE245" i="12" s="1"/>
  <c r="AB245" i="12"/>
  <c r="AG244" i="12"/>
  <c r="AF244" i="12"/>
  <c r="AC244" i="12"/>
  <c r="AE244" i="12" s="1"/>
  <c r="AB244" i="12"/>
  <c r="AG243" i="12"/>
  <c r="AF243" i="12"/>
  <c r="AC243" i="12"/>
  <c r="AH243" i="12" s="1"/>
  <c r="AB243" i="12"/>
  <c r="AG242" i="12"/>
  <c r="AF242" i="12"/>
  <c r="AC242" i="12"/>
  <c r="AH242" i="12" s="1"/>
  <c r="AB242" i="12"/>
  <c r="AG241" i="12"/>
  <c r="AF241" i="12"/>
  <c r="AC241" i="12"/>
  <c r="AH241" i="12" s="1"/>
  <c r="AB241" i="12"/>
  <c r="AG240" i="12"/>
  <c r="AF240" i="12"/>
  <c r="AC240" i="12"/>
  <c r="AE240" i="12" s="1"/>
  <c r="AB240" i="12"/>
  <c r="AG239" i="12"/>
  <c r="AF239" i="12"/>
  <c r="AC239" i="12"/>
  <c r="AH239" i="12" s="1"/>
  <c r="AB239" i="12"/>
  <c r="AG238" i="12"/>
  <c r="AF238" i="12"/>
  <c r="AC238" i="12"/>
  <c r="AH238" i="12" s="1"/>
  <c r="AB238" i="12"/>
  <c r="AG237" i="12"/>
  <c r="AF237" i="12"/>
  <c r="AC237" i="12"/>
  <c r="AE237" i="12" s="1"/>
  <c r="AB237" i="12"/>
  <c r="AG236" i="12"/>
  <c r="AF236" i="12"/>
  <c r="AC236" i="12"/>
  <c r="AE236" i="12" s="1"/>
  <c r="AB236" i="12"/>
  <c r="AG235" i="12"/>
  <c r="AF235" i="12"/>
  <c r="AC235" i="12"/>
  <c r="AE235" i="12" s="1"/>
  <c r="AB235" i="12"/>
  <c r="AG234" i="12"/>
  <c r="AF234" i="12"/>
  <c r="AC234" i="12"/>
  <c r="AH234" i="12" s="1"/>
  <c r="AB234" i="12"/>
  <c r="AG233" i="12"/>
  <c r="AF233" i="12"/>
  <c r="AC233" i="12"/>
  <c r="AE233" i="12" s="1"/>
  <c r="AB233" i="12"/>
  <c r="AG232" i="12"/>
  <c r="AF232" i="12"/>
  <c r="AC232" i="12"/>
  <c r="AE232" i="12" s="1"/>
  <c r="AB232" i="12"/>
  <c r="AG231" i="12"/>
  <c r="AF231" i="12"/>
  <c r="AC231" i="12"/>
  <c r="AE231" i="12" s="1"/>
  <c r="AB231" i="12"/>
  <c r="AG230" i="12"/>
  <c r="AF230" i="12"/>
  <c r="AC230" i="12"/>
  <c r="AH230" i="12" s="1"/>
  <c r="AB230" i="12"/>
  <c r="AG229" i="12"/>
  <c r="AF229" i="12"/>
  <c r="AC229" i="12"/>
  <c r="AB229" i="12"/>
  <c r="AG228" i="12"/>
  <c r="AF228" i="12"/>
  <c r="AC228" i="12"/>
  <c r="AE228" i="12" s="1"/>
  <c r="AB228" i="12"/>
  <c r="AG227" i="12"/>
  <c r="AF227" i="12"/>
  <c r="AC227" i="12"/>
  <c r="AE227" i="12" s="1"/>
  <c r="AB227" i="12"/>
  <c r="AG226" i="12"/>
  <c r="AF226" i="12"/>
  <c r="AC226" i="12"/>
  <c r="AH226" i="12" s="1"/>
  <c r="AB226" i="12"/>
  <c r="AG225" i="12"/>
  <c r="AF225" i="12"/>
  <c r="AC225" i="12"/>
  <c r="AE225" i="12" s="1"/>
  <c r="AB225" i="12"/>
  <c r="AG224" i="12"/>
  <c r="AF224" i="12"/>
  <c r="AC224" i="12"/>
  <c r="AE224" i="12" s="1"/>
  <c r="AB224" i="12"/>
  <c r="AG223" i="12"/>
  <c r="AF223" i="12"/>
  <c r="AC223" i="12"/>
  <c r="AE223" i="12" s="1"/>
  <c r="AB223" i="12"/>
  <c r="AG222" i="12"/>
  <c r="AF222" i="12"/>
  <c r="AC222" i="12"/>
  <c r="AH222" i="12" s="1"/>
  <c r="AB222" i="12"/>
  <c r="AG221" i="12"/>
  <c r="AF221" i="12"/>
  <c r="AC221" i="12"/>
  <c r="AE221" i="12" s="1"/>
  <c r="AB221" i="12"/>
  <c r="AG220" i="12"/>
  <c r="AF220" i="12"/>
  <c r="AC220" i="12"/>
  <c r="AE220" i="12" s="1"/>
  <c r="AB220" i="12"/>
  <c r="AG219" i="12"/>
  <c r="AF219" i="12"/>
  <c r="AC219" i="12"/>
  <c r="AE219" i="12" s="1"/>
  <c r="AB219" i="12"/>
  <c r="AG218" i="12"/>
  <c r="AF218" i="12"/>
  <c r="AC218" i="12"/>
  <c r="AH218" i="12" s="1"/>
  <c r="AB218" i="12"/>
  <c r="AG217" i="12"/>
  <c r="AF217" i="12"/>
  <c r="AC217" i="12"/>
  <c r="AE217" i="12" s="1"/>
  <c r="AB217" i="12"/>
  <c r="AG216" i="12"/>
  <c r="AF216" i="12"/>
  <c r="AC216" i="12"/>
  <c r="AE216" i="12" s="1"/>
  <c r="AB216" i="12"/>
  <c r="AG215" i="12"/>
  <c r="AF215" i="12"/>
  <c r="AC215" i="12"/>
  <c r="AE215" i="12" s="1"/>
  <c r="AB215" i="12"/>
  <c r="AG214" i="12"/>
  <c r="AF214" i="12"/>
  <c r="AC214" i="12"/>
  <c r="AH214" i="12" s="1"/>
  <c r="AB214" i="12"/>
  <c r="AG213" i="12"/>
  <c r="AF213" i="12"/>
  <c r="AC213" i="12"/>
  <c r="AB213" i="12"/>
  <c r="AG212" i="12"/>
  <c r="AF212" i="12"/>
  <c r="AC212" i="12"/>
  <c r="AE212" i="12" s="1"/>
  <c r="AB212" i="12"/>
  <c r="AG211" i="12"/>
  <c r="AF211" i="12"/>
  <c r="AC211" i="12"/>
  <c r="AE211" i="12" s="1"/>
  <c r="AB211" i="12"/>
  <c r="AG210" i="12"/>
  <c r="AF210" i="12"/>
  <c r="AC210" i="12"/>
  <c r="AH210" i="12" s="1"/>
  <c r="AB210" i="12"/>
  <c r="AG209" i="12"/>
  <c r="AF209" i="12"/>
  <c r="AC209" i="12"/>
  <c r="AE209" i="12" s="1"/>
  <c r="AB209" i="12"/>
  <c r="AG208" i="12"/>
  <c r="AF208" i="12"/>
  <c r="AC208" i="12"/>
  <c r="AE208" i="12" s="1"/>
  <c r="AB208" i="12"/>
  <c r="AG207" i="12"/>
  <c r="AF207" i="12"/>
  <c r="AC207" i="12"/>
  <c r="AE207" i="12" s="1"/>
  <c r="AB207" i="12"/>
  <c r="AG206" i="12"/>
  <c r="AF206" i="12"/>
  <c r="AC206" i="12"/>
  <c r="AH206" i="12" s="1"/>
  <c r="AB206" i="12"/>
  <c r="AG205" i="12"/>
  <c r="AF205" i="12"/>
  <c r="AC205" i="12"/>
  <c r="AE205" i="12" s="1"/>
  <c r="AB205" i="12"/>
  <c r="AG204" i="12"/>
  <c r="AF204" i="12"/>
  <c r="AC204" i="12"/>
  <c r="AE204" i="12" s="1"/>
  <c r="AB204" i="12"/>
  <c r="AG203" i="12"/>
  <c r="AF203" i="12"/>
  <c r="AC203" i="12"/>
  <c r="AE203" i="12" s="1"/>
  <c r="AB203" i="12"/>
  <c r="AG202" i="12"/>
  <c r="AF202" i="12"/>
  <c r="AC202" i="12"/>
  <c r="AH202" i="12" s="1"/>
  <c r="AB202" i="12"/>
  <c r="AG201" i="12"/>
  <c r="AF201" i="12"/>
  <c r="AC201" i="12"/>
  <c r="AE201" i="12" s="1"/>
  <c r="AB201" i="12"/>
  <c r="AG200" i="12"/>
  <c r="AF200" i="12"/>
  <c r="AC200" i="12"/>
  <c r="AE200" i="12" s="1"/>
  <c r="AB200" i="12"/>
  <c r="AG199" i="12"/>
  <c r="AF199" i="12"/>
  <c r="AC199" i="12"/>
  <c r="AE199" i="12" s="1"/>
  <c r="AB199" i="12"/>
  <c r="AG198" i="12"/>
  <c r="AF198" i="12"/>
  <c r="AC198" i="12"/>
  <c r="AH198" i="12" s="1"/>
  <c r="AB198" i="12"/>
  <c r="AG197" i="12"/>
  <c r="AF197" i="12"/>
  <c r="AC197" i="12"/>
  <c r="AE197" i="12" s="1"/>
  <c r="AB197" i="12"/>
  <c r="AG196" i="12"/>
  <c r="AF196" i="12"/>
  <c r="AC196" i="12"/>
  <c r="AE196" i="12" s="1"/>
  <c r="AB196" i="12"/>
  <c r="AG195" i="12"/>
  <c r="AF195" i="12"/>
  <c r="AC195" i="12"/>
  <c r="AE195" i="12" s="1"/>
  <c r="AB195" i="12"/>
  <c r="AG194" i="12"/>
  <c r="AF194" i="12"/>
  <c r="AC194" i="12"/>
  <c r="AH194" i="12" s="1"/>
  <c r="AB194" i="12"/>
  <c r="AG193" i="12"/>
  <c r="AF193" i="12"/>
  <c r="AC193" i="12"/>
  <c r="AE193" i="12" s="1"/>
  <c r="AB193" i="12"/>
  <c r="AG192" i="12"/>
  <c r="AF192" i="12"/>
  <c r="AC192" i="12"/>
  <c r="AE192" i="12" s="1"/>
  <c r="AB192" i="12"/>
  <c r="AG191" i="12"/>
  <c r="AF191" i="12"/>
  <c r="AC191" i="12"/>
  <c r="AE191" i="12" s="1"/>
  <c r="AB191" i="12"/>
  <c r="AG190" i="12"/>
  <c r="AF190" i="12"/>
  <c r="AC190" i="12"/>
  <c r="AH190" i="12" s="1"/>
  <c r="AG189" i="12"/>
  <c r="AF189" i="12"/>
  <c r="AC189" i="12"/>
  <c r="AH189" i="12" s="1"/>
  <c r="AB189" i="12"/>
  <c r="AG188" i="12"/>
  <c r="AF188" i="12"/>
  <c r="AC188" i="12"/>
  <c r="AE188" i="12" s="1"/>
  <c r="AB188" i="12"/>
  <c r="AG187" i="12"/>
  <c r="AF187" i="12"/>
  <c r="AC187" i="12"/>
  <c r="AE187" i="12" s="1"/>
  <c r="AB187" i="12"/>
  <c r="AG186" i="12"/>
  <c r="AF186" i="12"/>
  <c r="AC186" i="12"/>
  <c r="AE186" i="12" s="1"/>
  <c r="AG185" i="12"/>
  <c r="AF185" i="12"/>
  <c r="AC185" i="12"/>
  <c r="AE185" i="12" s="1"/>
  <c r="AB185" i="12"/>
  <c r="AG184" i="12"/>
  <c r="AF184" i="12"/>
  <c r="AC184" i="12"/>
  <c r="AH184" i="12" s="1"/>
  <c r="AB184" i="12"/>
  <c r="AG183" i="12"/>
  <c r="AF183" i="12"/>
  <c r="AC183" i="12"/>
  <c r="AE183" i="12" s="1"/>
  <c r="AB183" i="12"/>
  <c r="AG182" i="12"/>
  <c r="AF182" i="12"/>
  <c r="AC182" i="12"/>
  <c r="AE182" i="12" s="1"/>
  <c r="AB182" i="12"/>
  <c r="AG181" i="12"/>
  <c r="AF181" i="12"/>
  <c r="AC181" i="12"/>
  <c r="AE181" i="12" s="1"/>
  <c r="AB181" i="12"/>
  <c r="AG180" i="12"/>
  <c r="AF180" i="12"/>
  <c r="AC180" i="12"/>
  <c r="AE180" i="12" s="1"/>
  <c r="AB180" i="12"/>
  <c r="AG179" i="12"/>
  <c r="AF179" i="12"/>
  <c r="AC179" i="12"/>
  <c r="AE179" i="12" s="1"/>
  <c r="AB179" i="12"/>
  <c r="AG178" i="12"/>
  <c r="AF178" i="12"/>
  <c r="AC178" i="12"/>
  <c r="AE178" i="12" s="1"/>
  <c r="AB178" i="12"/>
  <c r="AG177" i="12"/>
  <c r="AF177" i="12"/>
  <c r="AC177" i="12"/>
  <c r="AE177" i="12" s="1"/>
  <c r="AB177" i="12"/>
  <c r="AG176" i="12"/>
  <c r="AF176" i="12"/>
  <c r="AC176" i="12"/>
  <c r="AE176" i="12" s="1"/>
  <c r="AB176" i="12"/>
  <c r="AG175" i="12"/>
  <c r="AF175" i="12"/>
  <c r="AC175" i="12"/>
  <c r="AE175" i="12" s="1"/>
  <c r="AB175" i="12"/>
  <c r="AG174" i="12"/>
  <c r="AF174" i="12"/>
  <c r="AC174" i="12"/>
  <c r="AE174" i="12" s="1"/>
  <c r="AB174" i="12"/>
  <c r="AG173" i="12"/>
  <c r="AF173" i="12"/>
  <c r="AC173" i="12"/>
  <c r="AE173" i="12" s="1"/>
  <c r="AB173" i="12"/>
  <c r="AG172" i="12"/>
  <c r="AF172" i="12"/>
  <c r="AC172" i="12"/>
  <c r="AE172" i="12" s="1"/>
  <c r="AB172" i="12"/>
  <c r="AG171" i="12"/>
  <c r="AF171" i="12"/>
  <c r="AC171" i="12"/>
  <c r="AE171" i="12" s="1"/>
  <c r="AB171" i="12"/>
  <c r="AG170" i="12"/>
  <c r="AF170" i="12"/>
  <c r="AC170" i="12"/>
  <c r="AE170" i="12" s="1"/>
  <c r="AB170" i="12"/>
  <c r="AG169" i="12"/>
  <c r="AF169" i="12"/>
  <c r="AC169" i="12"/>
  <c r="AH169" i="12" s="1"/>
  <c r="AB169" i="12"/>
  <c r="AG168" i="12"/>
  <c r="AF168" i="12"/>
  <c r="AC168" i="12"/>
  <c r="AE168" i="12" s="1"/>
  <c r="AB168" i="12"/>
  <c r="AG167" i="12"/>
  <c r="AF167" i="12"/>
  <c r="AC167" i="12"/>
  <c r="AE167" i="12" s="1"/>
  <c r="AB167" i="12"/>
  <c r="AG166" i="12"/>
  <c r="AF166" i="12"/>
  <c r="AC166" i="12"/>
  <c r="AE166" i="12" s="1"/>
  <c r="AB166" i="12"/>
  <c r="AG165" i="12"/>
  <c r="AF165" i="12"/>
  <c r="AC165" i="12"/>
  <c r="AH165" i="12" s="1"/>
  <c r="AB165" i="12"/>
  <c r="AG164" i="12"/>
  <c r="AF164" i="12"/>
  <c r="AC164" i="12"/>
  <c r="AE164" i="12" s="1"/>
  <c r="AB164" i="12"/>
  <c r="AG163" i="12"/>
  <c r="AF163" i="12"/>
  <c r="AC163" i="12"/>
  <c r="AE163" i="12" s="1"/>
  <c r="AB163" i="12"/>
  <c r="AG162" i="12"/>
  <c r="AF162" i="12"/>
  <c r="AC162" i="12"/>
  <c r="AE162" i="12" s="1"/>
  <c r="AB162" i="12"/>
  <c r="AG161" i="12"/>
  <c r="AF161" i="12"/>
  <c r="AC161" i="12"/>
  <c r="AH161" i="12" s="1"/>
  <c r="AB161" i="12"/>
  <c r="AG160" i="12"/>
  <c r="AF160" i="12"/>
  <c r="AC160" i="12"/>
  <c r="AE160" i="12" s="1"/>
  <c r="AB160" i="12"/>
  <c r="AG159" i="12"/>
  <c r="AF159" i="12"/>
  <c r="AC159" i="12"/>
  <c r="AB159" i="12"/>
  <c r="AG158" i="12"/>
  <c r="AF158" i="12"/>
  <c r="AC158" i="12"/>
  <c r="AE158" i="12" s="1"/>
  <c r="AB158" i="12"/>
  <c r="AG157" i="12"/>
  <c r="AF157" i="12"/>
  <c r="AC157" i="12"/>
  <c r="AB157" i="12"/>
  <c r="AG156" i="12"/>
  <c r="AF156" i="12"/>
  <c r="AC156" i="12"/>
  <c r="AB156" i="12"/>
  <c r="AG155" i="12"/>
  <c r="AF155" i="12"/>
  <c r="AC155" i="12"/>
  <c r="AE155" i="12" s="1"/>
  <c r="AB155" i="12"/>
  <c r="AG154" i="12"/>
  <c r="AF154" i="12"/>
  <c r="AC154" i="12"/>
  <c r="AE154" i="12" s="1"/>
  <c r="AB154" i="12"/>
  <c r="AG153" i="12"/>
  <c r="AF153" i="12"/>
  <c r="AC153" i="12"/>
  <c r="AH153" i="12" s="1"/>
  <c r="AB153" i="12"/>
  <c r="AG152" i="12"/>
  <c r="AF152" i="12"/>
  <c r="AC152" i="12"/>
  <c r="AB152" i="12"/>
  <c r="AG151" i="12"/>
  <c r="AF151" i="12"/>
  <c r="AC151" i="12"/>
  <c r="AE151" i="12" s="1"/>
  <c r="AB151" i="12"/>
  <c r="AG150" i="12"/>
  <c r="AF150" i="12"/>
  <c r="AC150" i="12"/>
  <c r="AE150" i="12" s="1"/>
  <c r="AB150" i="12"/>
  <c r="AG149" i="12"/>
  <c r="AF149" i="12"/>
  <c r="AC149" i="12"/>
  <c r="AH149" i="12" s="1"/>
  <c r="AB149" i="12"/>
  <c r="AG148" i="12"/>
  <c r="AF148" i="12"/>
  <c r="AC148" i="12"/>
  <c r="AE148" i="12" s="1"/>
  <c r="AB148" i="12"/>
  <c r="AG147" i="12"/>
  <c r="AF147" i="12"/>
  <c r="AC147" i="12"/>
  <c r="AE147" i="12" s="1"/>
  <c r="AB147" i="12"/>
  <c r="AG146" i="12"/>
  <c r="AF146" i="12"/>
  <c r="AC146" i="12"/>
  <c r="AE146" i="12" s="1"/>
  <c r="AB146" i="12"/>
  <c r="AG145" i="12"/>
  <c r="AF145" i="12"/>
  <c r="AC145" i="12"/>
  <c r="AH145" i="12" s="1"/>
  <c r="AB145" i="12"/>
  <c r="AG144" i="12"/>
  <c r="AF144" i="12"/>
  <c r="AC144" i="12"/>
  <c r="AB144" i="12"/>
  <c r="AG143" i="12"/>
  <c r="AF143" i="12"/>
  <c r="AC143" i="12"/>
  <c r="AB143" i="12"/>
  <c r="AG142" i="12"/>
  <c r="AF142" i="12"/>
  <c r="AC142" i="12"/>
  <c r="AE142" i="12" s="1"/>
  <c r="AB142" i="12"/>
  <c r="AG141" i="12"/>
  <c r="AF141" i="12"/>
  <c r="AC141" i="12"/>
  <c r="AB141" i="12"/>
  <c r="AG138" i="12"/>
  <c r="AF138" i="12"/>
  <c r="AC138" i="12"/>
  <c r="AE138" i="12" s="1"/>
  <c r="AB138" i="12"/>
  <c r="AG133" i="12"/>
  <c r="AF133" i="12"/>
  <c r="AC133" i="12"/>
  <c r="AH133" i="12" s="1"/>
  <c r="AB133" i="12"/>
  <c r="AG132" i="12"/>
  <c r="AF132" i="12"/>
  <c r="AC132" i="12"/>
  <c r="AE132" i="12" s="1"/>
  <c r="AB132" i="12"/>
  <c r="AG129" i="12"/>
  <c r="AF129" i="12"/>
  <c r="AC129" i="12"/>
  <c r="AB129" i="12"/>
  <c r="AG128" i="12"/>
  <c r="AF128" i="12"/>
  <c r="AC128" i="12"/>
  <c r="AB128" i="12"/>
  <c r="AG124" i="12"/>
  <c r="AF124" i="12"/>
  <c r="AC124" i="12"/>
  <c r="AB124" i="12"/>
  <c r="AG119" i="12"/>
  <c r="AF119" i="12"/>
  <c r="AC119" i="12"/>
  <c r="AE119" i="12" s="1"/>
  <c r="AB119" i="12"/>
  <c r="AG116" i="12"/>
  <c r="AF116" i="12"/>
  <c r="AC116" i="12"/>
  <c r="AB116" i="12"/>
  <c r="AG112" i="12"/>
  <c r="AF112" i="12"/>
  <c r="AC112" i="12"/>
  <c r="AB112" i="12"/>
  <c r="AG107" i="12"/>
  <c r="AF107" i="12"/>
  <c r="AC107" i="12"/>
  <c r="AE107" i="12" s="1"/>
  <c r="AB107" i="12"/>
  <c r="AG104" i="12"/>
  <c r="AF104" i="12"/>
  <c r="AC104" i="12"/>
  <c r="AB104" i="12"/>
  <c r="AG103" i="12"/>
  <c r="AF103" i="12"/>
  <c r="AC103" i="12"/>
  <c r="AE103" i="12" s="1"/>
  <c r="AB103" i="12"/>
  <c r="AG102" i="12"/>
  <c r="AF102" i="12"/>
  <c r="AC102" i="12"/>
  <c r="AE102" i="12" s="1"/>
  <c r="AB102" i="12"/>
  <c r="AG101" i="12"/>
  <c r="AF101" i="12"/>
  <c r="AC101" i="12"/>
  <c r="AH101" i="12" s="1"/>
  <c r="AB101" i="12"/>
  <c r="AG100" i="12"/>
  <c r="AF100" i="12"/>
  <c r="AC100" i="12"/>
  <c r="AB100" i="12"/>
  <c r="AG99" i="12"/>
  <c r="AF99" i="12"/>
  <c r="AC99" i="12"/>
  <c r="AE99" i="12" s="1"/>
  <c r="AB99" i="12"/>
  <c r="AG98" i="12"/>
  <c r="AF98" i="12"/>
  <c r="AC98" i="12"/>
  <c r="AE98" i="12" s="1"/>
  <c r="AB98" i="12"/>
  <c r="AG97" i="12"/>
  <c r="AF97" i="12"/>
  <c r="AC97" i="12"/>
  <c r="AH97" i="12" s="1"/>
  <c r="AB97" i="12"/>
  <c r="AG96" i="12"/>
  <c r="AF96" i="12"/>
  <c r="AC96" i="12"/>
  <c r="AE96" i="12" s="1"/>
  <c r="AB96" i="12"/>
  <c r="AG93" i="12"/>
  <c r="AF93" i="12"/>
  <c r="AC93" i="12"/>
  <c r="AE93" i="12" s="1"/>
  <c r="AB93" i="12"/>
  <c r="AG92" i="12"/>
  <c r="AF92" i="12"/>
  <c r="AC92" i="12"/>
  <c r="AE92" i="12" s="1"/>
  <c r="AB92" i="12"/>
  <c r="AG91" i="12"/>
  <c r="AF91" i="12"/>
  <c r="AC91" i="12"/>
  <c r="AE91" i="12" s="1"/>
  <c r="AB91" i="12"/>
  <c r="AG90" i="12"/>
  <c r="AF90" i="12"/>
  <c r="AC90" i="12"/>
  <c r="AE90" i="12" s="1"/>
  <c r="AB90" i="12"/>
  <c r="AG89" i="12"/>
  <c r="AF89" i="12"/>
  <c r="AC89" i="12"/>
  <c r="AE89" i="12" s="1"/>
  <c r="AB89" i="12"/>
  <c r="AG86" i="12"/>
  <c r="AF86" i="12"/>
  <c r="AC86" i="12"/>
  <c r="AB86" i="12"/>
  <c r="AG85" i="12"/>
  <c r="AF85" i="12"/>
  <c r="AC85" i="12"/>
  <c r="AE85" i="12" s="1"/>
  <c r="AB85" i="12"/>
  <c r="AG84" i="12"/>
  <c r="AF84" i="12"/>
  <c r="AC84" i="12"/>
  <c r="AE84" i="12" s="1"/>
  <c r="AB84" i="12"/>
  <c r="AG83" i="12"/>
  <c r="AF83" i="12"/>
  <c r="AC83" i="12"/>
  <c r="AE83" i="12" s="1"/>
  <c r="AB83" i="12"/>
  <c r="AG82" i="12"/>
  <c r="AF82" i="12"/>
  <c r="AC82" i="12"/>
  <c r="AB82" i="12"/>
  <c r="AG78" i="12"/>
  <c r="AF78" i="12"/>
  <c r="AC78" i="12"/>
  <c r="AB78" i="12"/>
  <c r="AG75" i="12"/>
  <c r="AF75" i="12"/>
  <c r="AC75" i="12"/>
  <c r="AE75" i="12" s="1"/>
  <c r="AB75" i="12"/>
  <c r="AG72" i="12"/>
  <c r="AF72" i="12"/>
  <c r="AC72" i="12"/>
  <c r="AE72" i="12" s="1"/>
  <c r="AB72" i="12"/>
  <c r="AG71" i="12"/>
  <c r="AF71" i="12"/>
  <c r="AC71" i="12"/>
  <c r="AE71" i="12" s="1"/>
  <c r="AB71" i="12"/>
  <c r="AG70" i="12"/>
  <c r="AF70" i="12"/>
  <c r="AC70" i="12"/>
  <c r="AB70" i="12"/>
  <c r="AG69" i="12"/>
  <c r="AF69" i="12"/>
  <c r="AC69" i="12"/>
  <c r="AE69" i="12" s="1"/>
  <c r="AB69" i="12"/>
  <c r="AG68" i="12"/>
  <c r="AF68" i="12"/>
  <c r="AC68" i="12"/>
  <c r="AE68" i="12" s="1"/>
  <c r="AB68" i="12"/>
  <c r="AG67" i="12"/>
  <c r="AF67" i="12"/>
  <c r="AC67" i="12"/>
  <c r="AE67" i="12" s="1"/>
  <c r="AB67" i="12"/>
  <c r="AG66" i="12"/>
  <c r="AF66" i="12"/>
  <c r="AC66" i="12"/>
  <c r="AB66" i="12"/>
  <c r="AG65" i="12"/>
  <c r="AF65" i="12"/>
  <c r="AC65" i="12"/>
  <c r="AE65" i="12" s="1"/>
  <c r="AB65" i="12"/>
  <c r="AG64" i="12"/>
  <c r="AF64" i="12"/>
  <c r="AC64" i="12"/>
  <c r="AG63" i="12"/>
  <c r="AF63" i="12"/>
  <c r="AC63" i="12"/>
  <c r="AG61" i="12"/>
  <c r="AF61" i="12"/>
  <c r="AC61" i="12"/>
  <c r="AE61" i="12" s="1"/>
  <c r="AB61" i="12"/>
  <c r="AG60" i="12"/>
  <c r="AF60" i="12"/>
  <c r="AC60" i="12"/>
  <c r="AE60" i="12" s="1"/>
  <c r="AG59" i="12"/>
  <c r="AF59" i="12"/>
  <c r="AC59" i="12"/>
  <c r="AE59" i="12" s="1"/>
  <c r="AC58" i="12"/>
  <c r="AB58" i="12"/>
  <c r="AG57" i="12"/>
  <c r="AF57" i="12"/>
  <c r="AC57" i="12"/>
  <c r="AE57" i="12" s="1"/>
  <c r="AG56" i="12"/>
  <c r="AF56" i="12"/>
  <c r="AC56" i="12"/>
  <c r="AE56" i="12" s="1"/>
  <c r="AB56" i="12"/>
  <c r="AG55" i="12"/>
  <c r="AF55" i="12"/>
  <c r="AC55" i="12"/>
  <c r="AE55" i="12" s="1"/>
  <c r="AB55" i="12"/>
  <c r="AG54" i="12"/>
  <c r="AF54" i="12"/>
  <c r="AC54" i="12"/>
  <c r="AB54" i="12"/>
  <c r="AG52" i="12"/>
  <c r="AF52" i="12"/>
  <c r="AC52" i="12"/>
  <c r="AE52" i="12" s="1"/>
  <c r="AB52" i="12"/>
  <c r="AG51" i="12"/>
  <c r="AF51" i="12"/>
  <c r="AC51" i="12"/>
  <c r="AE51" i="12" s="1"/>
  <c r="AB51" i="12"/>
  <c r="AG50" i="12"/>
  <c r="AF50" i="12"/>
  <c r="AC50" i="12"/>
  <c r="AB50" i="12"/>
  <c r="AG49" i="12"/>
  <c r="AF49" i="12"/>
  <c r="AC49" i="12"/>
  <c r="AE49" i="12" s="1"/>
  <c r="AB49" i="12"/>
  <c r="AB48" i="12"/>
  <c r="AG47" i="12"/>
  <c r="AF47" i="12"/>
  <c r="AC47" i="12"/>
  <c r="AE47" i="12" s="1"/>
  <c r="AB47" i="12"/>
  <c r="AG46" i="12"/>
  <c r="AF46" i="12"/>
  <c r="AC46" i="12"/>
  <c r="AE46" i="12" s="1"/>
  <c r="AG44" i="12"/>
  <c r="AF44" i="12"/>
  <c r="AC44" i="12"/>
  <c r="AE44" i="12" s="1"/>
  <c r="AB44" i="12"/>
  <c r="AG43" i="12"/>
  <c r="AF43" i="12"/>
  <c r="AC43" i="12"/>
  <c r="AE43" i="12" s="1"/>
  <c r="AG41" i="12"/>
  <c r="AF41" i="12"/>
  <c r="AC41" i="12"/>
  <c r="AB41" i="12"/>
  <c r="AG40" i="12"/>
  <c r="AF40" i="12"/>
  <c r="AC40" i="12"/>
  <c r="AE40" i="12" s="1"/>
  <c r="AG39" i="12"/>
  <c r="AF39" i="12"/>
  <c r="AC39" i="12"/>
  <c r="AE39" i="12" s="1"/>
  <c r="AG36" i="12"/>
  <c r="AF36" i="12"/>
  <c r="AC36" i="12"/>
  <c r="AB36" i="12"/>
  <c r="AG35" i="12"/>
  <c r="AF35" i="12"/>
  <c r="AC35" i="12"/>
  <c r="AG34" i="12"/>
  <c r="AF34" i="12"/>
  <c r="AC34" i="12"/>
  <c r="AG32" i="12"/>
  <c r="AF32" i="12"/>
  <c r="AC32" i="12"/>
  <c r="AE32" i="12" s="1"/>
  <c r="AB32" i="12"/>
  <c r="AG30" i="12"/>
  <c r="AF30" i="12"/>
  <c r="AC30" i="12"/>
  <c r="AE30" i="12" s="1"/>
  <c r="AB30" i="12"/>
  <c r="AG28" i="12"/>
  <c r="AF28" i="12"/>
  <c r="AC28" i="12"/>
  <c r="AE28" i="12" s="1"/>
  <c r="AB28" i="12"/>
  <c r="AG27" i="12"/>
  <c r="AF27" i="12"/>
  <c r="AC27" i="12"/>
  <c r="AH27" i="12" s="1"/>
  <c r="AB27" i="12"/>
  <c r="AG26" i="12"/>
  <c r="AF26" i="12"/>
  <c r="AC26" i="12"/>
  <c r="AH26" i="12" s="1"/>
  <c r="AB26" i="12"/>
  <c r="AG25" i="12"/>
  <c r="AF25" i="12"/>
  <c r="AC25" i="12"/>
  <c r="AE25" i="12" s="1"/>
  <c r="AB25" i="12"/>
  <c r="AG24" i="12"/>
  <c r="AF24" i="12"/>
  <c r="AC24" i="12"/>
  <c r="AE24" i="12" s="1"/>
  <c r="AG23" i="12"/>
  <c r="AF23" i="12"/>
  <c r="AC23" i="12"/>
  <c r="AE23" i="12" s="1"/>
  <c r="AB23" i="12"/>
  <c r="AG22" i="12"/>
  <c r="AF22" i="12"/>
  <c r="AC22" i="12"/>
  <c r="AH22" i="12" s="1"/>
  <c r="AB22" i="12"/>
  <c r="AG21" i="12"/>
  <c r="AF21" i="12"/>
  <c r="AC21" i="12"/>
  <c r="AB21" i="12"/>
  <c r="AG20" i="12"/>
  <c r="AF20" i="12"/>
  <c r="AC20" i="12"/>
  <c r="AE20" i="12" s="1"/>
  <c r="AB20" i="12"/>
  <c r="AG19" i="12"/>
  <c r="AF19" i="12"/>
  <c r="AC19" i="12"/>
  <c r="AE19" i="12" s="1"/>
  <c r="AB19" i="12"/>
  <c r="AG18" i="12"/>
  <c r="AF18" i="12"/>
  <c r="AC18" i="12"/>
  <c r="AB18" i="12"/>
  <c r="AG17" i="12"/>
  <c r="AF17" i="12"/>
  <c r="AC17" i="12"/>
  <c r="AB17" i="12"/>
  <c r="AG16" i="12"/>
  <c r="AF16" i="12"/>
  <c r="AC16" i="12"/>
  <c r="AB16" i="12"/>
  <c r="AG15" i="12"/>
  <c r="AF15" i="12"/>
  <c r="AC15" i="12"/>
  <c r="AB15" i="12"/>
  <c r="AG14" i="12"/>
  <c r="AF14" i="12"/>
  <c r="AC14" i="12"/>
  <c r="AB14" i="12"/>
  <c r="AG13" i="12"/>
  <c r="AF13" i="12"/>
  <c r="AC13" i="12"/>
  <c r="AB13" i="12"/>
  <c r="AG12" i="12"/>
  <c r="AF12" i="12"/>
  <c r="AC12" i="12"/>
  <c r="AE12" i="12" s="1"/>
  <c r="AB12" i="12"/>
  <c r="AG11" i="12"/>
  <c r="AF11" i="12"/>
  <c r="AC11" i="12"/>
  <c r="AE11" i="12" s="1"/>
  <c r="AB11" i="12"/>
  <c r="AG10" i="12"/>
  <c r="AF10" i="12"/>
  <c r="AC10" i="12"/>
  <c r="AB10" i="12"/>
  <c r="AG9" i="12"/>
  <c r="AF9" i="12"/>
  <c r="AC9" i="12"/>
  <c r="AE9" i="12" s="1"/>
  <c r="AB9" i="12"/>
  <c r="AG8" i="12"/>
  <c r="AF8" i="12"/>
  <c r="AC8" i="12"/>
  <c r="AG7" i="12"/>
  <c r="AF7" i="12"/>
  <c r="AC7" i="12"/>
  <c r="AB7" i="12"/>
  <c r="AG6" i="12"/>
  <c r="AF6" i="12"/>
  <c r="AC6" i="12"/>
  <c r="AE6" i="12" s="1"/>
  <c r="AB6" i="12"/>
  <c r="AG5" i="12"/>
  <c r="AF5" i="12"/>
  <c r="AC5" i="12"/>
  <c r="AE5" i="12" s="1"/>
  <c r="AG4" i="12"/>
  <c r="AF4" i="12"/>
  <c r="AC4" i="12"/>
  <c r="AE4" i="12" s="1"/>
  <c r="AB4" i="12"/>
  <c r="AG3" i="12"/>
  <c r="AF3" i="12"/>
  <c r="AC3" i="12"/>
  <c r="AG2" i="12"/>
  <c r="AF2" i="12"/>
  <c r="AC2" i="12"/>
  <c r="AB2" i="12"/>
  <c r="AD336" i="12" l="1"/>
  <c r="AH410" i="12"/>
  <c r="AE124" i="12"/>
  <c r="AD274" i="12"/>
  <c r="AH515" i="12"/>
  <c r="AH155" i="12"/>
  <c r="AH124" i="12"/>
  <c r="AD360" i="12"/>
  <c r="AE467" i="12"/>
  <c r="AH475" i="12"/>
  <c r="AD212" i="12"/>
  <c r="AD467" i="12"/>
  <c r="AD517" i="12"/>
  <c r="AD296" i="12"/>
  <c r="AE401" i="12"/>
  <c r="AH479" i="12"/>
  <c r="AH456" i="12"/>
  <c r="AD85" i="12"/>
  <c r="AD162" i="12"/>
  <c r="AD244" i="12"/>
  <c r="AH321" i="12"/>
  <c r="AH519" i="12"/>
  <c r="AD51" i="12"/>
  <c r="AH296" i="12"/>
  <c r="AD458" i="12"/>
  <c r="AD501" i="12"/>
  <c r="AD23" i="12"/>
  <c r="AH25" i="12"/>
  <c r="AH220" i="12"/>
  <c r="AD251" i="12"/>
  <c r="AD275" i="12"/>
  <c r="AH324" i="12"/>
  <c r="AD444" i="12"/>
  <c r="AD464" i="12"/>
  <c r="AH483" i="12"/>
  <c r="AD507" i="12"/>
  <c r="AD527" i="12"/>
  <c r="AH67" i="12"/>
  <c r="AD89" i="12"/>
  <c r="AD150" i="12"/>
  <c r="AD220" i="12"/>
  <c r="AH256" i="12"/>
  <c r="AH278" i="12"/>
  <c r="AD308" i="12"/>
  <c r="AH388" i="12"/>
  <c r="AD452" i="12"/>
  <c r="AD483" i="12"/>
  <c r="AH85" i="12"/>
  <c r="AH196" i="12"/>
  <c r="AD231" i="12"/>
  <c r="AD256" i="12"/>
  <c r="AD286" i="12"/>
  <c r="AH313" i="12"/>
  <c r="AD493" i="12"/>
  <c r="AH100" i="12"/>
  <c r="AE144" i="12"/>
  <c r="AE161" i="12"/>
  <c r="AH228" i="12"/>
  <c r="AE241" i="12"/>
  <c r="AE254" i="12"/>
  <c r="AH270" i="12"/>
  <c r="AE278" i="12"/>
  <c r="AD302" i="12"/>
  <c r="AD462" i="12"/>
  <c r="AH474" i="12"/>
  <c r="AH487" i="12"/>
  <c r="AD511" i="12"/>
  <c r="AH523" i="12"/>
  <c r="AE10" i="12"/>
  <c r="AD98" i="12"/>
  <c r="AD142" i="12"/>
  <c r="AD161" i="12"/>
  <c r="AE16" i="12"/>
  <c r="AD19" i="12"/>
  <c r="AD41" i="12"/>
  <c r="AD228" i="12"/>
  <c r="AD28" i="12"/>
  <c r="AD170" i="12"/>
  <c r="AD203" i="12"/>
  <c r="AD232" i="12"/>
  <c r="AD254" i="12"/>
  <c r="AE13" i="12"/>
  <c r="AD49" i="12"/>
  <c r="AE474" i="12"/>
  <c r="AD491" i="12"/>
  <c r="AH499" i="12"/>
  <c r="AH503" i="12"/>
  <c r="AD509" i="12"/>
  <c r="AD30" i="12"/>
  <c r="AD146" i="12"/>
  <c r="AH152" i="12"/>
  <c r="AH160" i="12"/>
  <c r="AD164" i="12"/>
  <c r="AH168" i="12"/>
  <c r="AD169" i="12"/>
  <c r="AH171" i="12"/>
  <c r="AD174" i="12"/>
  <c r="AD198" i="12"/>
  <c r="AD210" i="12"/>
  <c r="AD234" i="12"/>
  <c r="AD248" i="12"/>
  <c r="AD252" i="12"/>
  <c r="AE258" i="12"/>
  <c r="AD272" i="12"/>
  <c r="AH276" i="12"/>
  <c r="AD280" i="12"/>
  <c r="AE287" i="12"/>
  <c r="AD303" i="12"/>
  <c r="AH310" i="12"/>
  <c r="AD316" i="12"/>
  <c r="AH326" i="12"/>
  <c r="AD366" i="12"/>
  <c r="AD379" i="12"/>
  <c r="AH430" i="12"/>
  <c r="AD456" i="12"/>
  <c r="AH460" i="12"/>
  <c r="AD477" i="12"/>
  <c r="AD499" i="12"/>
  <c r="AH507" i="12"/>
  <c r="AH511" i="12"/>
  <c r="AH525" i="12"/>
  <c r="AD531" i="12"/>
  <c r="AE17" i="12"/>
  <c r="AH28" i="12"/>
  <c r="AD69" i="12"/>
  <c r="AH91" i="12"/>
  <c r="AD102" i="12"/>
  <c r="AD133" i="12"/>
  <c r="AH144" i="12"/>
  <c r="AD145" i="12"/>
  <c r="AD148" i="12"/>
  <c r="AE152" i="12"/>
  <c r="AD160" i="12"/>
  <c r="AH166" i="12"/>
  <c r="AD168" i="12"/>
  <c r="AE169" i="12"/>
  <c r="AH172" i="12"/>
  <c r="AD176" i="12"/>
  <c r="AD224" i="12"/>
  <c r="AD230" i="12"/>
  <c r="AD238" i="12"/>
  <c r="AH250" i="12"/>
  <c r="AH253" i="12"/>
  <c r="AE255" i="12"/>
  <c r="AD268" i="12"/>
  <c r="AH273" i="12"/>
  <c r="AD292" i="12"/>
  <c r="AH300" i="12"/>
  <c r="AE303" i="12"/>
  <c r="AE310" i="12"/>
  <c r="AH318" i="12"/>
  <c r="AD322" i="12"/>
  <c r="AD350" i="12"/>
  <c r="AD370" i="12"/>
  <c r="AD383" i="12"/>
  <c r="AH391" i="12"/>
  <c r="AE393" i="12"/>
  <c r="AH450" i="12"/>
  <c r="AD454" i="12"/>
  <c r="AH458" i="12"/>
  <c r="AD460" i="12"/>
  <c r="AD466" i="12"/>
  <c r="AH469" i="12"/>
  <c r="AD489" i="12"/>
  <c r="AH517" i="12"/>
  <c r="AD519" i="12"/>
  <c r="AD525" i="12"/>
  <c r="AD5" i="12"/>
  <c r="AD43" i="12"/>
  <c r="AD55" i="12"/>
  <c r="AD71" i="12"/>
  <c r="AH89" i="12"/>
  <c r="AD91" i="12"/>
  <c r="AD97" i="12"/>
  <c r="AH112" i="12"/>
  <c r="AH142" i="12"/>
  <c r="AD144" i="12"/>
  <c r="AE145" i="12"/>
  <c r="AH150" i="12"/>
  <c r="AE153" i="12"/>
  <c r="AH162" i="12"/>
  <c r="AD166" i="12"/>
  <c r="AD172" i="12"/>
  <c r="AD187" i="12"/>
  <c r="AD194" i="12"/>
  <c r="AD207" i="12"/>
  <c r="AD216" i="12"/>
  <c r="AD226" i="12"/>
  <c r="AD284" i="12"/>
  <c r="AE295" i="12"/>
  <c r="AH302" i="12"/>
  <c r="AE311" i="12"/>
  <c r="AE319" i="12"/>
  <c r="AD323" i="12"/>
  <c r="AD334" i="12"/>
  <c r="AD372" i="12"/>
  <c r="AE385" i="12"/>
  <c r="AD391" i="12"/>
  <c r="AD399" i="12"/>
  <c r="AH452" i="12"/>
  <c r="AE466" i="12"/>
  <c r="AD485" i="12"/>
  <c r="AH491" i="12"/>
  <c r="AH495" i="12"/>
  <c r="AD2" i="12"/>
  <c r="AD3" i="12"/>
  <c r="AD8" i="12"/>
  <c r="AD10" i="12"/>
  <c r="AD11" i="12"/>
  <c r="AD13" i="12"/>
  <c r="AD9" i="12"/>
  <c r="AE14" i="12"/>
  <c r="AD14" i="12"/>
  <c r="AE15" i="12"/>
  <c r="AD15" i="12"/>
  <c r="AD4" i="12"/>
  <c r="AD7" i="12"/>
  <c r="AH44" i="12"/>
  <c r="AD65" i="12"/>
  <c r="AH71" i="12"/>
  <c r="AD75" i="12"/>
  <c r="AE101" i="12"/>
  <c r="AH103" i="12"/>
  <c r="AD158" i="12"/>
  <c r="AH163" i="12"/>
  <c r="AD165" i="12"/>
  <c r="AH170" i="12"/>
  <c r="AH174" i="12"/>
  <c r="AH176" i="12"/>
  <c r="AD178" i="12"/>
  <c r="AD180" i="12"/>
  <c r="AD199" i="12"/>
  <c r="AD206" i="12"/>
  <c r="AH208" i="12"/>
  <c r="AH212" i="12"/>
  <c r="AD223" i="12"/>
  <c r="AD227" i="12"/>
  <c r="AE250" i="12"/>
  <c r="AH280" i="12"/>
  <c r="AE281" i="12"/>
  <c r="AH286" i="12"/>
  <c r="AD287" i="12"/>
  <c r="AD288" i="12"/>
  <c r="AD290" i="12"/>
  <c r="AH292" i="12"/>
  <c r="AH24" i="12"/>
  <c r="AD27" i="12"/>
  <c r="AE34" i="12"/>
  <c r="AD46" i="12"/>
  <c r="AH55" i="12"/>
  <c r="AH69" i="12"/>
  <c r="AH102" i="12"/>
  <c r="AH192" i="12"/>
  <c r="AH200" i="12"/>
  <c r="AD202" i="12"/>
  <c r="AH204" i="12"/>
  <c r="AD208" i="12"/>
  <c r="AD215" i="12"/>
  <c r="AD219" i="12"/>
  <c r="AH232" i="12"/>
  <c r="AH236" i="12"/>
  <c r="AH240" i="12"/>
  <c r="AE242" i="12"/>
  <c r="AH252" i="12"/>
  <c r="AD255" i="12"/>
  <c r="AE259" i="12"/>
  <c r="AH266" i="12"/>
  <c r="AD267" i="12"/>
  <c r="AH272" i="12"/>
  <c r="AE18" i="12"/>
  <c r="AD24" i="12"/>
  <c r="AD26" i="12"/>
  <c r="AE27" i="12"/>
  <c r="AH83" i="12"/>
  <c r="AH96" i="12"/>
  <c r="AD132" i="12"/>
  <c r="AH138" i="12"/>
  <c r="AH147" i="12"/>
  <c r="AD149" i="12"/>
  <c r="AH154" i="12"/>
  <c r="AH182" i="12"/>
  <c r="AD184" i="12"/>
  <c r="AD189" i="12"/>
  <c r="AD192" i="12"/>
  <c r="AD200" i="12"/>
  <c r="AD204" i="12"/>
  <c r="AD211" i="12"/>
  <c r="AD222" i="12"/>
  <c r="AH224" i="12"/>
  <c r="AD236" i="12"/>
  <c r="AD239" i="12"/>
  <c r="AD240" i="12"/>
  <c r="AE243" i="12"/>
  <c r="AH260" i="12"/>
  <c r="AH264" i="12"/>
  <c r="AD266" i="12"/>
  <c r="AH289" i="12"/>
  <c r="AD291" i="12"/>
  <c r="AH23" i="12"/>
  <c r="AE26" i="12"/>
  <c r="AH30" i="12"/>
  <c r="AD32" i="12"/>
  <c r="AE41" i="12"/>
  <c r="AD61" i="12"/>
  <c r="AH65" i="12"/>
  <c r="AD67" i="12"/>
  <c r="AH75" i="12"/>
  <c r="AD83" i="12"/>
  <c r="AD96" i="12"/>
  <c r="AH98" i="12"/>
  <c r="AE100" i="12"/>
  <c r="AE112" i="12"/>
  <c r="AD138" i="12"/>
  <c r="AH146" i="12"/>
  <c r="AD154" i="12"/>
  <c r="AH158" i="12"/>
  <c r="AH178" i="12"/>
  <c r="AH180" i="12"/>
  <c r="AD182" i="12"/>
  <c r="AH187" i="12"/>
  <c r="AD190" i="12"/>
  <c r="AD196" i="12"/>
  <c r="AD214" i="12"/>
  <c r="AH216" i="12"/>
  <c r="AD218" i="12"/>
  <c r="AD235" i="12"/>
  <c r="AE239" i="12"/>
  <c r="AH244" i="12"/>
  <c r="AH248" i="12"/>
  <c r="AD250" i="12"/>
  <c r="AE251" i="12"/>
  <c r="AE257" i="12"/>
  <c r="AD260" i="12"/>
  <c r="AD264" i="12"/>
  <c r="AH268" i="12"/>
  <c r="AD270" i="12"/>
  <c r="AD276" i="12"/>
  <c r="AE279" i="12"/>
  <c r="AH288" i="12"/>
  <c r="AE297" i="12"/>
  <c r="AD304" i="12"/>
  <c r="AD306" i="12"/>
  <c r="AH308" i="12"/>
  <c r="AH332" i="12"/>
  <c r="AH334" i="12"/>
  <c r="AD338" i="12"/>
  <c r="AD348" i="12"/>
  <c r="AH352" i="12"/>
  <c r="AH403" i="12"/>
  <c r="AH438" i="12"/>
  <c r="AH440" i="12"/>
  <c r="AD442" i="12"/>
  <c r="AH454" i="12"/>
  <c r="AH468" i="12"/>
  <c r="AH294" i="12"/>
  <c r="AH320" i="12"/>
  <c r="AH330" i="12"/>
  <c r="AD332" i="12"/>
  <c r="AH344" i="12"/>
  <c r="AD346" i="12"/>
  <c r="AD352" i="12"/>
  <c r="AH356" i="12"/>
  <c r="AD358" i="12"/>
  <c r="AH364" i="12"/>
  <c r="AH375" i="12"/>
  <c r="AE377" i="12"/>
  <c r="AH387" i="12"/>
  <c r="AD390" i="12"/>
  <c r="AE394" i="12"/>
  <c r="AH401" i="12"/>
  <c r="AD402" i="12"/>
  <c r="AD403" i="12"/>
  <c r="AD410" i="12"/>
  <c r="AD413" i="12"/>
  <c r="AH416" i="12"/>
  <c r="AH432" i="12"/>
  <c r="AH434" i="12"/>
  <c r="AH436" i="12"/>
  <c r="AD438" i="12"/>
  <c r="AD440" i="12"/>
  <c r="AH466" i="12"/>
  <c r="AD468" i="12"/>
  <c r="AD470" i="12"/>
  <c r="AH472" i="12"/>
  <c r="AH481" i="12"/>
  <c r="AH489" i="12"/>
  <c r="AH497" i="12"/>
  <c r="AH505" i="12"/>
  <c r="AH513" i="12"/>
  <c r="AD515" i="12"/>
  <c r="AH521" i="12"/>
  <c r="AD523" i="12"/>
  <c r="AH529" i="12"/>
  <c r="AH533" i="12"/>
  <c r="AE294" i="12"/>
  <c r="AD300" i="12"/>
  <c r="AH305" i="12"/>
  <c r="AD307" i="12"/>
  <c r="AH312" i="12"/>
  <c r="AD320" i="12"/>
  <c r="AD326" i="12"/>
  <c r="AH328" i="12"/>
  <c r="AD330" i="12"/>
  <c r="AH340" i="12"/>
  <c r="AH342" i="12"/>
  <c r="AD344" i="12"/>
  <c r="AD356" i="12"/>
  <c r="AD364" i="12"/>
  <c r="AH368" i="12"/>
  <c r="AD375" i="12"/>
  <c r="AE378" i="12"/>
  <c r="AH385" i="12"/>
  <c r="AD386" i="12"/>
  <c r="AD387" i="12"/>
  <c r="AD389" i="12"/>
  <c r="AE390" i="12"/>
  <c r="AH395" i="12"/>
  <c r="AH399" i="12"/>
  <c r="AD401" i="12"/>
  <c r="AE402" i="12"/>
  <c r="AE408" i="12"/>
  <c r="AE413" i="12"/>
  <c r="AD416" i="12"/>
  <c r="AH418" i="12"/>
  <c r="AH422" i="12"/>
  <c r="AD432" i="12"/>
  <c r="AD434" i="12"/>
  <c r="AD436" i="12"/>
  <c r="AH446" i="12"/>
  <c r="AH448" i="12"/>
  <c r="AD450" i="12"/>
  <c r="AH462" i="12"/>
  <c r="AH464" i="12"/>
  <c r="AD472" i="12"/>
  <c r="AD481" i="12"/>
  <c r="AD497" i="12"/>
  <c r="AD505" i="12"/>
  <c r="AD513" i="12"/>
  <c r="AD521" i="12"/>
  <c r="AH527" i="12"/>
  <c r="AH531" i="12"/>
  <c r="AH304" i="12"/>
  <c r="AD312" i="12"/>
  <c r="AH316" i="12"/>
  <c r="AE318" i="12"/>
  <c r="AD324" i="12"/>
  <c r="AD328" i="12"/>
  <c r="AH338" i="12"/>
  <c r="AD340" i="12"/>
  <c r="AD342" i="12"/>
  <c r="AH348" i="12"/>
  <c r="AD354" i="12"/>
  <c r="AH360" i="12"/>
  <c r="AD362" i="12"/>
  <c r="AD368" i="12"/>
  <c r="AH372" i="12"/>
  <c r="AD374" i="12"/>
  <c r="AH379" i="12"/>
  <c r="AH383" i="12"/>
  <c r="AD385" i="12"/>
  <c r="AE386" i="12"/>
  <c r="AE389" i="12"/>
  <c r="AD395" i="12"/>
  <c r="AE409" i="12"/>
  <c r="AD418" i="12"/>
  <c r="AD422" i="12"/>
  <c r="AD430" i="12"/>
  <c r="AH442" i="12"/>
  <c r="AH444" i="12"/>
  <c r="AD446" i="12"/>
  <c r="AD448" i="12"/>
  <c r="AD471" i="12"/>
  <c r="AH477" i="12"/>
  <c r="AD479" i="12"/>
  <c r="AH485" i="12"/>
  <c r="AD487" i="12"/>
  <c r="AH493" i="12"/>
  <c r="AD495" i="12"/>
  <c r="AH501" i="12"/>
  <c r="AD503" i="12"/>
  <c r="AH509" i="12"/>
  <c r="AD54" i="12"/>
  <c r="AH54" i="12"/>
  <c r="AH421" i="12"/>
  <c r="AE421" i="12"/>
  <c r="AD421" i="12"/>
  <c r="AE7" i="12"/>
  <c r="AE8" i="12"/>
  <c r="AE2" i="12"/>
  <c r="AE3" i="12"/>
  <c r="AD6" i="12"/>
  <c r="AD12" i="12"/>
  <c r="AD17" i="12"/>
  <c r="AD18" i="12"/>
  <c r="AE21" i="12"/>
  <c r="AE22" i="12"/>
  <c r="AD25" i="12"/>
  <c r="AD34" i="12"/>
  <c r="AE35" i="12"/>
  <c r="AE36" i="12"/>
  <c r="AD40" i="12"/>
  <c r="AD44" i="12"/>
  <c r="AH46" i="12"/>
  <c r="AD60" i="12"/>
  <c r="AH90" i="12"/>
  <c r="AD90" i="12"/>
  <c r="AH229" i="12"/>
  <c r="AD229" i="12"/>
  <c r="AE229" i="12"/>
  <c r="AD246" i="12"/>
  <c r="AH246" i="12"/>
  <c r="AE246" i="12"/>
  <c r="AH247" i="12"/>
  <c r="AD247" i="12"/>
  <c r="AE247" i="12"/>
  <c r="AD50" i="12"/>
  <c r="AD63" i="12"/>
  <c r="AD157" i="12"/>
  <c r="AE157" i="12"/>
  <c r="AH213" i="12"/>
  <c r="AD213" i="12"/>
  <c r="AE213" i="12"/>
  <c r="AD353" i="12"/>
  <c r="AH353" i="12"/>
  <c r="AE353" i="12"/>
  <c r="AD20" i="12"/>
  <c r="AD39" i="12"/>
  <c r="AD47" i="12"/>
  <c r="AD52" i="12"/>
  <c r="AD56" i="12"/>
  <c r="AE64" i="12"/>
  <c r="AD64" i="12"/>
  <c r="AH66" i="12"/>
  <c r="AD66" i="12"/>
  <c r="AH70" i="12"/>
  <c r="AD70" i="12"/>
  <c r="AH78" i="12"/>
  <c r="AD78" i="12"/>
  <c r="AH82" i="12"/>
  <c r="AD82" i="12"/>
  <c r="AH86" i="12"/>
  <c r="AD86" i="12"/>
  <c r="AD104" i="12"/>
  <c r="AH104" i="12"/>
  <c r="AE104" i="12"/>
  <c r="AD116" i="12"/>
  <c r="AH116" i="12"/>
  <c r="AE116" i="12"/>
  <c r="AD128" i="12"/>
  <c r="AH128" i="12"/>
  <c r="AE128" i="12"/>
  <c r="AH129" i="12"/>
  <c r="AD129" i="12"/>
  <c r="AE129" i="12"/>
  <c r="AH141" i="12"/>
  <c r="AD141" i="12"/>
  <c r="AE141" i="12"/>
  <c r="AD143" i="12"/>
  <c r="AE143" i="12"/>
  <c r="AD156" i="12"/>
  <c r="AH156" i="12"/>
  <c r="AE156" i="12"/>
  <c r="AD159" i="12"/>
  <c r="AH159" i="12"/>
  <c r="AE159" i="12"/>
  <c r="AD369" i="12"/>
  <c r="AH369" i="12"/>
  <c r="AE369" i="12"/>
  <c r="AD16" i="12"/>
  <c r="AD21" i="12"/>
  <c r="AD22" i="12"/>
  <c r="AD35" i="12"/>
  <c r="AD36" i="12"/>
  <c r="AE50" i="12"/>
  <c r="AE54" i="12"/>
  <c r="AD57" i="12"/>
  <c r="AD59" i="12"/>
  <c r="AE63" i="12"/>
  <c r="AE66" i="12"/>
  <c r="AE70" i="12"/>
  <c r="AE78" i="12"/>
  <c r="AE82" i="12"/>
  <c r="AE86" i="12"/>
  <c r="AH68" i="12"/>
  <c r="AH72" i="12"/>
  <c r="AH84" i="12"/>
  <c r="AH92" i="12"/>
  <c r="AH93" i="12"/>
  <c r="AH99" i="12"/>
  <c r="AD100" i="12"/>
  <c r="AD101" i="12"/>
  <c r="AH107" i="12"/>
  <c r="AD112" i="12"/>
  <c r="AH119" i="12"/>
  <c r="AD124" i="12"/>
  <c r="AH132" i="12"/>
  <c r="AD147" i="12"/>
  <c r="AH148" i="12"/>
  <c r="AH151" i="12"/>
  <c r="AD152" i="12"/>
  <c r="AD153" i="12"/>
  <c r="AD163" i="12"/>
  <c r="AH164" i="12"/>
  <c r="AH167" i="12"/>
  <c r="AH175" i="12"/>
  <c r="AD175" i="12"/>
  <c r="AH179" i="12"/>
  <c r="AD179" i="12"/>
  <c r="AH183" i="12"/>
  <c r="AD183" i="12"/>
  <c r="AH209" i="12"/>
  <c r="AD209" i="12"/>
  <c r="AH225" i="12"/>
  <c r="AD225" i="12"/>
  <c r="AD249" i="12"/>
  <c r="AH249" i="12"/>
  <c r="AE249" i="12"/>
  <c r="AD68" i="12"/>
  <c r="AD72" i="12"/>
  <c r="AD84" i="12"/>
  <c r="AD92" i="12"/>
  <c r="AD93" i="12"/>
  <c r="AE97" i="12"/>
  <c r="AD103" i="12"/>
  <c r="AE133" i="12"/>
  <c r="AE149" i="12"/>
  <c r="AD155" i="12"/>
  <c r="AE165" i="12"/>
  <c r="AD171" i="12"/>
  <c r="AH197" i="12"/>
  <c r="AD197" i="12"/>
  <c r="AH201" i="12"/>
  <c r="AD201" i="12"/>
  <c r="AH217" i="12"/>
  <c r="AD217" i="12"/>
  <c r="AH233" i="12"/>
  <c r="AD233" i="12"/>
  <c r="AD265" i="12"/>
  <c r="AH265" i="12"/>
  <c r="AE265" i="12"/>
  <c r="AD314" i="12"/>
  <c r="AH314" i="12"/>
  <c r="AE314" i="12"/>
  <c r="AH315" i="12"/>
  <c r="AD315" i="12"/>
  <c r="AE315" i="12"/>
  <c r="AD317" i="12"/>
  <c r="AH317" i="12"/>
  <c r="AE317" i="12"/>
  <c r="AD99" i="12"/>
  <c r="AD107" i="12"/>
  <c r="AD119" i="12"/>
  <c r="AD151" i="12"/>
  <c r="AD167" i="12"/>
  <c r="AH188" i="12"/>
  <c r="AD188" i="12"/>
  <c r="AH193" i="12"/>
  <c r="AD193" i="12"/>
  <c r="AH205" i="12"/>
  <c r="AD205" i="12"/>
  <c r="AH221" i="12"/>
  <c r="AD221" i="12"/>
  <c r="AH237" i="12"/>
  <c r="AD237" i="12"/>
  <c r="AD262" i="12"/>
  <c r="AH262" i="12"/>
  <c r="AE262" i="12"/>
  <c r="AH263" i="12"/>
  <c r="AD263" i="12"/>
  <c r="AE263" i="12"/>
  <c r="AH173" i="12"/>
  <c r="AH177" i="12"/>
  <c r="AH181" i="12"/>
  <c r="AH185" i="12"/>
  <c r="AH186" i="12"/>
  <c r="AH191" i="12"/>
  <c r="AH195" i="12"/>
  <c r="AH199" i="12"/>
  <c r="AH203" i="12"/>
  <c r="AH207" i="12"/>
  <c r="AH211" i="12"/>
  <c r="AH215" i="12"/>
  <c r="AH219" i="12"/>
  <c r="AH223" i="12"/>
  <c r="AH227" i="12"/>
  <c r="AH231" i="12"/>
  <c r="AH235" i="12"/>
  <c r="AD242" i="12"/>
  <c r="AD243" i="12"/>
  <c r="AD253" i="12"/>
  <c r="AD258" i="12"/>
  <c r="AD259" i="12"/>
  <c r="AH267" i="12"/>
  <c r="AD173" i="12"/>
  <c r="AD177" i="12"/>
  <c r="AD181" i="12"/>
  <c r="AE184" i="12"/>
  <c r="AD185" i="12"/>
  <c r="AD186" i="12"/>
  <c r="AE189" i="12"/>
  <c r="AE190" i="12"/>
  <c r="AD191" i="12"/>
  <c r="AE194" i="12"/>
  <c r="AD195" i="12"/>
  <c r="AE198" i="12"/>
  <c r="AE202" i="12"/>
  <c r="AE206" i="12"/>
  <c r="AE210" i="12"/>
  <c r="AE214" i="12"/>
  <c r="AE218" i="12"/>
  <c r="AE222" i="12"/>
  <c r="AE226" i="12"/>
  <c r="AE230" i="12"/>
  <c r="AE234" i="12"/>
  <c r="AE238" i="12"/>
  <c r="AD245" i="12"/>
  <c r="AD261" i="12"/>
  <c r="AH269" i="12"/>
  <c r="AD269" i="12"/>
  <c r="AD298" i="12"/>
  <c r="AH298" i="12"/>
  <c r="AE298" i="12"/>
  <c r="AH299" i="12"/>
  <c r="AD299" i="12"/>
  <c r="AE299" i="12"/>
  <c r="AD301" i="12"/>
  <c r="AH301" i="12"/>
  <c r="AE301" i="12"/>
  <c r="AE397" i="12"/>
  <c r="AD397" i="12"/>
  <c r="AH397" i="12"/>
  <c r="AH398" i="12"/>
  <c r="AE398" i="12"/>
  <c r="AD398" i="12"/>
  <c r="AD241" i="12"/>
  <c r="AH245" i="12"/>
  <c r="AD257" i="12"/>
  <c r="AH261" i="12"/>
  <c r="AD282" i="12"/>
  <c r="AH282" i="12"/>
  <c r="AE282" i="12"/>
  <c r="AH283" i="12"/>
  <c r="AD283" i="12"/>
  <c r="AE283" i="12"/>
  <c r="AD285" i="12"/>
  <c r="AH285" i="12"/>
  <c r="AE285" i="12"/>
  <c r="AH271" i="12"/>
  <c r="AD273" i="12"/>
  <c r="AH274" i="12"/>
  <c r="AH277" i="12"/>
  <c r="AD278" i="12"/>
  <c r="AD279" i="12"/>
  <c r="AD289" i="12"/>
  <c r="AH290" i="12"/>
  <c r="AH293" i="12"/>
  <c r="AD294" i="12"/>
  <c r="AD295" i="12"/>
  <c r="AD305" i="12"/>
  <c r="AH306" i="12"/>
  <c r="AH309" i="12"/>
  <c r="AD310" i="12"/>
  <c r="AD311" i="12"/>
  <c r="AD321" i="12"/>
  <c r="AH322" i="12"/>
  <c r="AH325" i="12"/>
  <c r="AD357" i="12"/>
  <c r="AH357" i="12"/>
  <c r="AD373" i="12"/>
  <c r="AH373" i="12"/>
  <c r="AD400" i="12"/>
  <c r="AE400" i="12"/>
  <c r="AH400" i="12"/>
  <c r="AE405" i="12"/>
  <c r="AD405" i="12"/>
  <c r="AH405" i="12"/>
  <c r="AD415" i="12"/>
  <c r="AE415" i="12"/>
  <c r="AH415" i="12"/>
  <c r="AD419" i="12"/>
  <c r="AE419" i="12"/>
  <c r="AH419" i="12"/>
  <c r="AD271" i="12"/>
  <c r="AE275" i="12"/>
  <c r="AD281" i="12"/>
  <c r="AE291" i="12"/>
  <c r="AD297" i="12"/>
  <c r="AE307" i="12"/>
  <c r="AD313" i="12"/>
  <c r="AD318" i="12"/>
  <c r="AD319" i="12"/>
  <c r="AE323" i="12"/>
  <c r="AH327" i="12"/>
  <c r="AD327" i="12"/>
  <c r="AD349" i="12"/>
  <c r="AH349" i="12"/>
  <c r="AD365" i="12"/>
  <c r="AH365" i="12"/>
  <c r="AD384" i="12"/>
  <c r="AE384" i="12"/>
  <c r="AH384" i="12"/>
  <c r="AH429" i="12"/>
  <c r="AD429" i="12"/>
  <c r="AE429" i="12"/>
  <c r="AD277" i="12"/>
  <c r="AD293" i="12"/>
  <c r="AD309" i="12"/>
  <c r="AD325" i="12"/>
  <c r="AD329" i="12"/>
  <c r="AH329" i="12"/>
  <c r="AD333" i="12"/>
  <c r="AH333" i="12"/>
  <c r="AD337" i="12"/>
  <c r="AH337" i="12"/>
  <c r="AD341" i="12"/>
  <c r="AH341" i="12"/>
  <c r="AD345" i="12"/>
  <c r="AH345" i="12"/>
  <c r="AE349" i="12"/>
  <c r="AD361" i="12"/>
  <c r="AH361" i="12"/>
  <c r="AE365" i="12"/>
  <c r="AE381" i="12"/>
  <c r="AD381" i="12"/>
  <c r="AH381" i="12"/>
  <c r="AH382" i="12"/>
  <c r="AE382" i="12"/>
  <c r="AD382" i="12"/>
  <c r="AD331" i="12"/>
  <c r="AD335" i="12"/>
  <c r="AD339" i="12"/>
  <c r="AD343" i="12"/>
  <c r="AE346" i="12"/>
  <c r="AD347" i="12"/>
  <c r="AE350" i="12"/>
  <c r="AD351" i="12"/>
  <c r="AE354" i="12"/>
  <c r="AD355" i="12"/>
  <c r="AE358" i="12"/>
  <c r="AD359" i="12"/>
  <c r="AE362" i="12"/>
  <c r="AD363" i="12"/>
  <c r="AE366" i="12"/>
  <c r="AD367" i="12"/>
  <c r="AE370" i="12"/>
  <c r="AD371" i="12"/>
  <c r="AE374" i="12"/>
  <c r="AD380" i="12"/>
  <c r="AD396" i="12"/>
  <c r="AD427" i="12"/>
  <c r="AH427" i="12"/>
  <c r="AD431" i="12"/>
  <c r="AH431" i="12"/>
  <c r="AD478" i="12"/>
  <c r="AH478" i="12"/>
  <c r="AE478" i="12"/>
  <c r="AD486" i="12"/>
  <c r="AH486" i="12"/>
  <c r="AE486" i="12"/>
  <c r="AD494" i="12"/>
  <c r="AH494" i="12"/>
  <c r="AE494" i="12"/>
  <c r="AD502" i="12"/>
  <c r="AH502" i="12"/>
  <c r="AE502" i="12"/>
  <c r="AD510" i="12"/>
  <c r="AH510" i="12"/>
  <c r="AE510" i="12"/>
  <c r="AD518" i="12"/>
  <c r="AH518" i="12"/>
  <c r="AE518" i="12"/>
  <c r="AD526" i="12"/>
  <c r="AH526" i="12"/>
  <c r="AE526" i="12"/>
  <c r="AD534" i="12"/>
  <c r="AH534" i="12"/>
  <c r="AE534" i="12"/>
  <c r="AE331" i="12"/>
  <c r="AE335" i="12"/>
  <c r="AE339" i="12"/>
  <c r="AE343" i="12"/>
  <c r="AE347" i="12"/>
  <c r="AE351" i="12"/>
  <c r="AE355" i="12"/>
  <c r="AE359" i="12"/>
  <c r="AE363" i="12"/>
  <c r="AE367" i="12"/>
  <c r="AE371" i="12"/>
  <c r="AD376" i="12"/>
  <c r="AH377" i="12"/>
  <c r="AH380" i="12"/>
  <c r="AD392" i="12"/>
  <c r="AH393" i="12"/>
  <c r="AH396" i="12"/>
  <c r="AD407" i="12"/>
  <c r="AH408" i="12"/>
  <c r="AH425" i="12"/>
  <c r="AD425" i="12"/>
  <c r="AH433" i="12"/>
  <c r="AD433" i="12"/>
  <c r="AH376" i="12"/>
  <c r="AD377" i="12"/>
  <c r="AD378" i="12"/>
  <c r="AD388" i="12"/>
  <c r="AH392" i="12"/>
  <c r="AD393" i="12"/>
  <c r="AD394" i="12"/>
  <c r="AH407" i="12"/>
  <c r="AD408" i="12"/>
  <c r="AD409" i="12"/>
  <c r="AD423" i="12"/>
  <c r="AH423" i="12"/>
  <c r="AE427" i="12"/>
  <c r="AE431" i="12"/>
  <c r="AD435" i="12"/>
  <c r="AH435" i="12"/>
  <c r="AD439" i="12"/>
  <c r="AH439" i="12"/>
  <c r="AD443" i="12"/>
  <c r="AH443" i="12"/>
  <c r="AD447" i="12"/>
  <c r="AH447" i="12"/>
  <c r="AD451" i="12"/>
  <c r="AH451" i="12"/>
  <c r="AD455" i="12"/>
  <c r="AH455" i="12"/>
  <c r="AD459" i="12"/>
  <c r="AH459" i="12"/>
  <c r="AD463" i="12"/>
  <c r="AH463" i="12"/>
  <c r="AD482" i="12"/>
  <c r="AH482" i="12"/>
  <c r="AE482" i="12"/>
  <c r="AD490" i="12"/>
  <c r="AH490" i="12"/>
  <c r="AE490" i="12"/>
  <c r="AD498" i="12"/>
  <c r="AH498" i="12"/>
  <c r="AE498" i="12"/>
  <c r="AD506" i="12"/>
  <c r="AH506" i="12"/>
  <c r="AE506" i="12"/>
  <c r="AD514" i="12"/>
  <c r="AH514" i="12"/>
  <c r="AE514" i="12"/>
  <c r="AD522" i="12"/>
  <c r="AH522" i="12"/>
  <c r="AE522" i="12"/>
  <c r="AD437" i="12"/>
  <c r="AD441" i="12"/>
  <c r="AD445" i="12"/>
  <c r="AD449" i="12"/>
  <c r="AD453" i="12"/>
  <c r="AD457" i="12"/>
  <c r="AD461" i="12"/>
  <c r="AD465" i="12"/>
  <c r="AE470" i="12"/>
  <c r="AE471" i="12"/>
  <c r="AE437" i="12"/>
  <c r="AE441" i="12"/>
  <c r="AE445" i="12"/>
  <c r="AE449" i="12"/>
  <c r="AE453" i="12"/>
  <c r="AE457" i="12"/>
  <c r="AE461" i="12"/>
  <c r="AE465" i="12"/>
  <c r="AD473" i="12"/>
  <c r="AD530" i="12"/>
  <c r="AH530" i="12"/>
  <c r="AD469" i="12"/>
  <c r="AH473" i="12"/>
  <c r="AD474" i="12"/>
  <c r="AD475" i="12"/>
  <c r="AE530" i="12"/>
  <c r="AD476" i="12"/>
  <c r="AD480" i="12"/>
  <c r="AD484" i="12"/>
  <c r="AD488" i="12"/>
  <c r="AD492" i="12"/>
  <c r="AD496" i="12"/>
  <c r="AD500" i="12"/>
  <c r="AD504" i="12"/>
  <c r="AD508" i="12"/>
  <c r="AD512" i="12"/>
  <c r="AD516" i="12"/>
  <c r="AD520" i="12"/>
  <c r="AD524" i="12"/>
  <c r="AD528" i="12"/>
  <c r="AD532" i="12"/>
  <c r="AE476" i="12"/>
  <c r="AE480" i="12"/>
  <c r="AE484" i="12"/>
  <c r="AE488" i="12"/>
  <c r="AE492" i="12"/>
  <c r="AE496" i="12"/>
  <c r="AE500" i="12"/>
  <c r="AE504" i="12"/>
  <c r="AE508" i="12"/>
  <c r="AE512" i="12"/>
  <c r="AE516" i="12"/>
  <c r="AE520" i="12"/>
  <c r="AE524" i="12"/>
  <c r="AE528" i="12"/>
  <c r="AD529" i="12"/>
  <c r="AE532" i="12"/>
  <c r="AD533" i="12"/>
</calcChain>
</file>

<file path=xl/sharedStrings.xml><?xml version="1.0" encoding="utf-8"?>
<sst xmlns="http://schemas.openxmlformats.org/spreadsheetml/2006/main" count="5894" uniqueCount="1297">
  <si>
    <t>Alap (sorozat) megnevezése</t>
  </si>
  <si>
    <t>Az alap (sorozat) ISIN kódja</t>
  </si>
  <si>
    <t>Alapkezelő</t>
  </si>
  <si>
    <t>Alap fajta</t>
  </si>
  <si>
    <t>Futamidő</t>
  </si>
  <si>
    <t>Típus</t>
  </si>
  <si>
    <t>Befektetési politika</t>
  </si>
  <si>
    <t>Földrajzi, devizális kitettség</t>
  </si>
  <si>
    <t>Devizanem</t>
  </si>
  <si>
    <t>Az alap (sorozat) átlagos nettó eszközértéke</t>
  </si>
  <si>
    <t>Alapkezelési díj 
(Tájékoztató alapján) %-ban</t>
  </si>
  <si>
    <t>Sikerdíj 
(Tájékoztató alapján) %-ban</t>
  </si>
  <si>
    <t>A sikerdíj elszámolás gyakorisága</t>
  </si>
  <si>
    <t>Letétkezelési díj (Tájékoztató alapján) %-ban</t>
  </si>
  <si>
    <t>Egyéb, a tájékoztatóban %-os formában meghatározott díjak összesen, %-ban</t>
  </si>
  <si>
    <t>A tájékoztatóban %-ban meghatározott maximális díjterhelés</t>
  </si>
  <si>
    <t xml:space="preserve">Az alapra terhelt összes költség
</t>
  </si>
  <si>
    <t xml:space="preserve">Az alapra terhelt alapkezelési díj 
</t>
  </si>
  <si>
    <t xml:space="preserve">Az alapra terhelt sikerdíj 
</t>
  </si>
  <si>
    <t xml:space="preserve">Az alapra terhelt eladási, visszaváltási, forgalmazási jutalék
</t>
  </si>
  <si>
    <t xml:space="preserve">Az alapra terhelt letétkezelési díj 
</t>
  </si>
  <si>
    <t xml:space="preserve">ezen belül: a 10 %-nál nagyobb arányt jelentő kollektív értékpapírokba történő befektetés kapcsán felmerült költségek
</t>
  </si>
  <si>
    <t xml:space="preserve">Ingatlan alapokra terhelt értékcsökkenés, továbbszámlázott közüzemi díjak, egyéb költségek
</t>
  </si>
  <si>
    <t>A 10 %-nál nagyobb arányt jelentő kollektív értékpapírokba történő befektetéshez kapcsolódó arányosított, összesített folyó díjterhelési mutató
(%)</t>
  </si>
  <si>
    <t>Futura Rövid Futamidejű Kötvény Alap B sorozat</t>
  </si>
  <si>
    <t>HU0000702543</t>
  </si>
  <si>
    <t>Aberdeen Asset Management Hungary Alapkezelő Zrt.</t>
  </si>
  <si>
    <t>Nyíltvégű</t>
  </si>
  <si>
    <t>Határozatlan</t>
  </si>
  <si>
    <t>Értékpapíralap</t>
  </si>
  <si>
    <t>Rövid kötvényalap</t>
  </si>
  <si>
    <t>Hazai</t>
  </si>
  <si>
    <t>HUF</t>
  </si>
  <si>
    <t>n/a</t>
  </si>
  <si>
    <t>Futura Rövid Futamidejű Kötvény Alap I sorozat</t>
  </si>
  <si>
    <t>HU0000704119</t>
  </si>
  <si>
    <t>Futura Kötvény Alap B sorozat</t>
  </si>
  <si>
    <t>HU0000702550</t>
  </si>
  <si>
    <t>Hosszú kötvényalap</t>
  </si>
  <si>
    <t>Futura Kötvény Alap I sorozat</t>
  </si>
  <si>
    <t>HU0000705942</t>
  </si>
  <si>
    <t>Alapok alapja</t>
  </si>
  <si>
    <t>Közvetett ingatlanokba fektető alap</t>
  </si>
  <si>
    <t>Futura Részvény Indexkövető Alap</t>
  </si>
  <si>
    <t>HU0000702980</t>
  </si>
  <si>
    <t>Indexkövető alap</t>
  </si>
  <si>
    <t>Részvényalap</t>
  </si>
  <si>
    <t>Aberdeen Diversified Growth Alapok Alapja B sorozat</t>
  </si>
  <si>
    <t>HU0000704549</t>
  </si>
  <si>
    <t>Dinamikus vegyes alap</t>
  </si>
  <si>
    <t>Külföldi</t>
  </si>
  <si>
    <t>Aberdeen Diversified Growth Alapok Alapja I sorozat</t>
  </si>
  <si>
    <t>HU0000704556</t>
  </si>
  <si>
    <t>EUR</t>
  </si>
  <si>
    <t>Aberdeen Latin Amerika Részvény Alapok Alapja</t>
  </si>
  <si>
    <t>HU0000709209</t>
  </si>
  <si>
    <t>Aberdeen Euró Vállalati Kötvény Alapok Alapja</t>
  </si>
  <si>
    <t>HU0000711080</t>
  </si>
  <si>
    <t>Aberdeen Feltörekvő Piaci Kötvény Alapok Alapja</t>
  </si>
  <si>
    <t>HU0000711072</t>
  </si>
  <si>
    <t>iCash Conservatíve Nyíltvégű Befektetési Alap</t>
  </si>
  <si>
    <t>HU0000704366</t>
  </si>
  <si>
    <t>Access Befektetési Alapkezelő Zrt.</t>
  </si>
  <si>
    <t>Kötvénytúlsúlyos vegyes alap</t>
  </si>
  <si>
    <t>hazai</t>
  </si>
  <si>
    <t>-</t>
  </si>
  <si>
    <t>1.65% min. díj: 500.000.-Ft/hó</t>
  </si>
  <si>
    <t>A befektetési alap Teljesítménydíjat fizet a vezető forgalmazónak, ha az Alap hozama meghaladja az RMAX  index hozamát. A Teljesítménydíj mértéke az alap RMAX index hozamán felül elért hozam 30 %-a</t>
  </si>
  <si>
    <t>éves</t>
  </si>
  <si>
    <t>Access PP Deposit Nyíltvégű Befektetési Alap</t>
  </si>
  <si>
    <t>HU0000701826</t>
  </si>
  <si>
    <t>Access Commodity Selection Nyíltvégű Befektetési Alap</t>
  </si>
  <si>
    <t>HU0000711817</t>
  </si>
  <si>
    <t>Abszolút hozamú alap</t>
  </si>
  <si>
    <t>külföldi</t>
  </si>
  <si>
    <t>Access Global Selection Nyíltvégű Befektetési Alap</t>
  </si>
  <si>
    <t>HU0000701990</t>
  </si>
  <si>
    <t>iCash Dynamic FX Származtatott Nyíltvégű Befektetési Alap</t>
  </si>
  <si>
    <t>HU0000702311</t>
  </si>
  <si>
    <t>Származtatott alap</t>
  </si>
  <si>
    <t>Chrono Származtatott Nyíltvégű Befektetési Alap</t>
  </si>
  <si>
    <t>HU0000701933</t>
  </si>
  <si>
    <t>0.8 % min. díj: 250.000.-Ft/hó</t>
  </si>
  <si>
    <t>A befektetési alap Teljesítménydíjat fizet a vezető forgalmazónak, ha az Alap hozama meghaladja az RMAX  index hozamát. A Teljesítménydíj mértéke az alap RMAX index hozamán felül elért hozam 20 %-a</t>
  </si>
  <si>
    <t>Első Magyar Daytrade Származtatott Nyíltvégű Befektetési Alap</t>
  </si>
  <si>
    <t>HU0000706783</t>
  </si>
  <si>
    <t>A befektetési alap Teljesítménydíjat fizet a vezető forgalmazónak, ha az Alap hozama meghaladja az EONIA (BLOOMBERG:DBDCONIA:IND)  index hozamát. A Teljesítménydíj mértéke az alap EONIA index hozamán felül elért hozam 30 %-a</t>
  </si>
  <si>
    <t>Access Alternative Származtatott Nyíltvégű Befektetési Alap</t>
  </si>
  <si>
    <t>HU0000706437</t>
  </si>
  <si>
    <t>Capitol Nyíltvégű Ingatlan Befektetési Alap</t>
  </si>
  <si>
    <t>HU0000703186</t>
  </si>
  <si>
    <t>Ingatlanalap</t>
  </si>
  <si>
    <t>Közvetlen ingatlanokba fektető alap</t>
  </si>
  <si>
    <t>Eladott ingatlan után sikerdíj illeti meg az Alapkezelőt abban az esetben, ha az eladott ingatlan eladási ára magasabb, mint az Alap nettó eszközértékében szereplő nyilvántartási ár, vagy az adott ingatlan eladásának meghiúsulásával összefüggésben egyéb, a nyilvántartási értéke feletti bevétel keletkezik (kártérítés, foglaló, elállási kötbér stb.). A sikerdíj mértéke a két érték különbözetének vagy a nyilvántartásu értéke feletti egyéb bevételnek az 50 %-a</t>
  </si>
  <si>
    <t>egyedi</t>
  </si>
  <si>
    <t>Eagle Eye Származtatott Nyíltvégű Befektetési Alap</t>
  </si>
  <si>
    <t>HU0000712021</t>
  </si>
  <si>
    <t>AEGON Pénzpiaci Befektetési Alap</t>
  </si>
  <si>
    <t>HU0000702303</t>
  </si>
  <si>
    <t>Aegon Magyarország Befektetési Alapkezelő Zrt.</t>
  </si>
  <si>
    <t>Pénzpiaci alap</t>
  </si>
  <si>
    <t>max. 2.000.000 Ft</t>
  </si>
  <si>
    <t>AEGON Lengyel Kötvény Befektetési Alap "A"</t>
  </si>
  <si>
    <t>HU0000705256</t>
  </si>
  <si>
    <t>AEGON Lengyel Kötvény Befektetési Alap "I"</t>
  </si>
  <si>
    <t>HU0000710942</t>
  </si>
  <si>
    <t>PLN</t>
  </si>
  <si>
    <t>évente</t>
  </si>
  <si>
    <t>AEGON Belföldi Kötvény Befektetési Alap</t>
  </si>
  <si>
    <t>HU0000702493</t>
  </si>
  <si>
    <t>max. a nettó eszközérték 0,50%-a</t>
  </si>
  <si>
    <t>AEGON Nemzetközi Kötvény Befektetési Alap</t>
  </si>
  <si>
    <t>HU0000702477</t>
  </si>
  <si>
    <t>Szabad futamidejű kötvényalap</t>
  </si>
  <si>
    <t>AEGON EuroExpressz Befektetési Alap</t>
  </si>
  <si>
    <t>HU0000706114</t>
  </si>
  <si>
    <t>AEGON Ázsia Részvény Befektetési Alapok Alapja "A"</t>
  </si>
  <si>
    <t>HU0000705272</t>
  </si>
  <si>
    <t>AEGON Ázsia Részvény Befektetési Alapok Alapja "B"</t>
  </si>
  <si>
    <t>HU0000705934 </t>
  </si>
  <si>
    <t>AEGON Climate Change Részvény Befektetési Alap "A"</t>
  </si>
  <si>
    <t>HU0000705520</t>
  </si>
  <si>
    <t>AEGON Climate Change Részvény Befektetési Alap "B"</t>
  </si>
  <si>
    <t>HU0000707195</t>
  </si>
  <si>
    <t>AEGON Russia Részvény Befektetési Alap "A"</t>
  </si>
  <si>
    <t>HU0000707401</t>
  </si>
  <si>
    <t>AEGON Russia Részvény Befektetési Alap "P"</t>
  </si>
  <si>
    <t>HU0000710157</t>
  </si>
  <si>
    <t>AEGON Russia Részvény Befektetési Alap "I"</t>
  </si>
  <si>
    <t>HU0000709514</t>
  </si>
  <si>
    <t>AEGON Russia Részvény Befektetési Alap "PI"</t>
  </si>
  <si>
    <t>HU0000713144</t>
  </si>
  <si>
    <t>AEGON IstanBull Részvény Befektetési Alap "A"</t>
  </si>
  <si>
    <t>HU0000707419</t>
  </si>
  <si>
    <t>AEGON IstanBull Részvény Befektetési Alap "P"</t>
  </si>
  <si>
    <t>HU0000710165</t>
  </si>
  <si>
    <t>AEGON IstanBull Részvény Befektetési Alap "T"</t>
  </si>
  <si>
    <t>HU0000710173</t>
  </si>
  <si>
    <t>TRY</t>
  </si>
  <si>
    <t>AEGON IstanBull Részvény Befektetési Alap "I"</t>
  </si>
  <si>
    <t>HU0000709522</t>
  </si>
  <si>
    <t>AEGON IstanBull Részvény Befektetési Alap "PI"</t>
  </si>
  <si>
    <t>HU0000713151</t>
  </si>
  <si>
    <t>AEGON Közép-Európai Részvény Befektetési Alap "A"</t>
  </si>
  <si>
    <t>HU0000702501</t>
  </si>
  <si>
    <t>AEGON Közép-Európai Részvény Befektetési Alap "B"</t>
  </si>
  <si>
    <t>HU0000705926</t>
  </si>
  <si>
    <t>AEGON Közép-Európai Részvény Befektetési Alap "I"</t>
  </si>
  <si>
    <t>HU0000709530</t>
  </si>
  <si>
    <t>AEGON Nemzetközi Részvény Befektetési Alap "A"</t>
  </si>
  <si>
    <t>HU0000702485</t>
  </si>
  <si>
    <t>2014.05.31-ig: 0,0275%                   2014.06.01-től: 0,025%</t>
  </si>
  <si>
    <t>AEGON Nemzetközi Részvény Befektetési Alap "B"</t>
  </si>
  <si>
    <t>HU0000705918 </t>
  </si>
  <si>
    <t>AEGON Nemzetközi Részvény Befektetési Alap "I"</t>
  </si>
  <si>
    <t>HU0000712393</t>
  </si>
  <si>
    <t>AEGON Atticus Alfa Származtatott Befektetési Alap "A"</t>
  </si>
  <si>
    <t>HU0000703970</t>
  </si>
  <si>
    <t>AEGON Atticus Alfa Származtatott Befektetési Alap "B"</t>
  </si>
  <si>
    <t>HU0000708318</t>
  </si>
  <si>
    <t>AEGON Atticus Alfa Származtatott Befektetési Alap "R"</t>
  </si>
  <si>
    <t>HU0000712286</t>
  </si>
  <si>
    <t>AEGON Ózon Éves Tőkevédett Származtatott Befektetési Alap</t>
  </si>
  <si>
    <t>HU0000705157</t>
  </si>
  <si>
    <t>Tőkevédett alap</t>
  </si>
  <si>
    <t>AEGON Bessa Származtatott Befektetési Alap</t>
  </si>
  <si>
    <t>HU0000705728</t>
  </si>
  <si>
    <t>AEGON MoneyMaxx Express Vegyes Befektetési Alap "A"</t>
  </si>
  <si>
    <t>HU0000703145</t>
  </si>
  <si>
    <t>AEGON MoneyMaxx Express Vegyes Befektetési Alap "P"</t>
  </si>
  <si>
    <t>HU0000712385</t>
  </si>
  <si>
    <t>AEGON MoneyMaxx Express Vegyes Befektetési Alap "R"</t>
  </si>
  <si>
    <t>HU0000712278</t>
  </si>
  <si>
    <t>AEGON Smart Money Befektetési Alapok Alapja</t>
  </si>
  <si>
    <t>HU0000708169</t>
  </si>
  <si>
    <t>AEGON Lengyel Pénzpiaci Befektetési Alap "A"</t>
  </si>
  <si>
    <t>HU0000711601</t>
  </si>
  <si>
    <t>AEGON Lengyel Pénzpiaci Befektetési Alap "I"</t>
  </si>
  <si>
    <t>HU0000711619</t>
  </si>
  <si>
    <t>AEGON Lengyel Részvény Befektetési Alap "A"</t>
  </si>
  <si>
    <t>HU0000710835</t>
  </si>
  <si>
    <t>AEGON Lengyel Részvény Befektetési Alap "B"</t>
  </si>
  <si>
    <t>HU0000710843</t>
  </si>
  <si>
    <t>AEGON Lengyel Részvény Befektetési Alap "I"</t>
  </si>
  <si>
    <t>HU0000710850</t>
  </si>
  <si>
    <t>AEGON Közép-Európai Vállalati Kötvény Befektetési Alap "A"</t>
  </si>
  <si>
    <t>HU0000709597</t>
  </si>
  <si>
    <t>AEGON Közép-Európai Vállalati Kötvény Befektetési Alap "P"</t>
  </si>
  <si>
    <t>HU0000712401</t>
  </si>
  <si>
    <t>AEGON Közép-Európai Vállalati Kötvény Befektetési Alap "R"</t>
  </si>
  <si>
    <t>HU0000712260</t>
  </si>
  <si>
    <t>AEGON Közép-Európai Vállalati Kötvény Befektetési Alap "I"</t>
  </si>
  <si>
    <t>HU0000709605</t>
  </si>
  <si>
    <t>Allianz Pénzpiaci Nyilvános Nyíltvégű Alap</t>
  </si>
  <si>
    <t>HU0000707146</t>
  </si>
  <si>
    <t>Allianz Alapkezelő Zrt.</t>
  </si>
  <si>
    <t>Allianz Kötvény Nyilvános Nyíltvégű Alap</t>
  </si>
  <si>
    <t>HU0000708201</t>
  </si>
  <si>
    <t>Allianz Indexkövető Részvény Nyilvános Nyíltvégű Alap</t>
  </si>
  <si>
    <t>HU0000708375</t>
  </si>
  <si>
    <t>Allianz Stabilitás Befektetési Alap</t>
  </si>
  <si>
    <t>HU0000709142</t>
  </si>
  <si>
    <t>Magyar Posta Rövid Kötvény Alap</t>
  </si>
  <si>
    <t>HU0000713706</t>
  </si>
  <si>
    <t>Biggeorge's-NV 4. Ingatlanfejlesztő Ingatlanbefektetési Alap</t>
  </si>
  <si>
    <t>HU0000706049</t>
  </si>
  <si>
    <t>Biggeorge's-NV Ingatlan Befektetési Alapkezelő Zrt.</t>
  </si>
  <si>
    <t>Budapest Aranytrió 2. Nyíltvégű Pénzpiaci Alapok Alapja</t>
  </si>
  <si>
    <t>HU0000703996</t>
  </si>
  <si>
    <t>Budapest Alapkezelő Zrt.</t>
  </si>
  <si>
    <t>Likviditási alap</t>
  </si>
  <si>
    <t>max 1%</t>
  </si>
  <si>
    <t>0.05% + felmerült költségek</t>
  </si>
  <si>
    <t>Budapest Állampapír Alap</t>
  </si>
  <si>
    <t>HU0000702691</t>
  </si>
  <si>
    <t>max 1.5%</t>
  </si>
  <si>
    <t>Budapest Állampapír Alap A sorozat</t>
  </si>
  <si>
    <t>Budapest Állampapír Alap U sorozat</t>
  </si>
  <si>
    <t>HU0000712922</t>
  </si>
  <si>
    <t>Budapest Bonitas Alap</t>
  </si>
  <si>
    <t>HU0000702725</t>
  </si>
  <si>
    <t>0.04% + felmerült költségek</t>
  </si>
  <si>
    <t>Budapest Bonitas Alap A sorozat</t>
  </si>
  <si>
    <t>Budapest Bonitas Alap U sorozat</t>
  </si>
  <si>
    <t>HU0000712914</t>
  </si>
  <si>
    <t>Budapest Bonitas Plus Alap</t>
  </si>
  <si>
    <t>HU0000702444</t>
  </si>
  <si>
    <t>max 0.9%</t>
  </si>
  <si>
    <t>Budapest Bonitas Plus Alap A sorozat</t>
  </si>
  <si>
    <t>Budapest Bonitas Plus Alap D sorozat</t>
  </si>
  <si>
    <t>HU0000708383</t>
  </si>
  <si>
    <t>Budapest Bonitas Plus Alap I sorozat</t>
  </si>
  <si>
    <t>HU0000713425</t>
  </si>
  <si>
    <t>Budapest Pénzpiaci Tőkevédett Alap</t>
  </si>
  <si>
    <t>HU0000702733</t>
  </si>
  <si>
    <t>max 2.5%</t>
  </si>
  <si>
    <t>Sberbank Pénzpiaci Befektetési Alap</t>
  </si>
  <si>
    <t>HU0000703285</t>
  </si>
  <si>
    <t>0.08% + felmerült költségek</t>
  </si>
  <si>
    <t>Budapest 2015 Alap</t>
  </si>
  <si>
    <t>HU0000709274</t>
  </si>
  <si>
    <t>Egyéb, be nem sorolt alap</t>
  </si>
  <si>
    <t>max 3%</t>
  </si>
  <si>
    <t>Budapest 2016 Alapok Alapja</t>
  </si>
  <si>
    <t>HU0000706056</t>
  </si>
  <si>
    <t>Budapest Arany Alapok Alapja</t>
  </si>
  <si>
    <t>HU0000709290</t>
  </si>
  <si>
    <t>Árupiaci alap</t>
  </si>
  <si>
    <t>Budapest Arany Alapok Alapja A sorozat</t>
  </si>
  <si>
    <t>Budapest Arany Alapok Alapja U sorozat</t>
  </si>
  <si>
    <t>HU0000712898</t>
  </si>
  <si>
    <t>Budapest Global100 Plusz Hozamvédett Alap</t>
  </si>
  <si>
    <t>HU0000712815</t>
  </si>
  <si>
    <t>Budapest Global90 Plusz Alap</t>
  </si>
  <si>
    <t>HU0000712807</t>
  </si>
  <si>
    <t>Budapest Horizont 2. Tőkevédett Alap</t>
  </si>
  <si>
    <t>HU0000711650</t>
  </si>
  <si>
    <t>Budapest Horizont Tőkevédett Alap</t>
  </si>
  <si>
    <t>HU0000711221</t>
  </si>
  <si>
    <t>Ingatlanforgalmazó alap</t>
  </si>
  <si>
    <t>Budapest Kötvény Alap</t>
  </si>
  <si>
    <t>HU0000702709</t>
  </si>
  <si>
    <t>Budapest Kötvény Alap A sorozat</t>
  </si>
  <si>
    <t>Budapest Kötvény Alap U sorozat</t>
  </si>
  <si>
    <t>HU0000712930</t>
  </si>
  <si>
    <t>Budapest Spectrum Hozamvédett Alap*</t>
  </si>
  <si>
    <t>HU0000711759</t>
  </si>
  <si>
    <t>Budapest US100 Plusz Hozamvédett Alap</t>
  </si>
  <si>
    <t>HU0000712344</t>
  </si>
  <si>
    <t>Budapest US95 Plusz Alap</t>
  </si>
  <si>
    <t>HU0000712351</t>
  </si>
  <si>
    <t>Budapest Zenit Alapok Alapja</t>
  </si>
  <si>
    <t>HU0000709282</t>
  </si>
  <si>
    <t>GE Money Abszolút Kötvény Alapok Alapja</t>
  </si>
  <si>
    <t>HU0000710819</t>
  </si>
  <si>
    <t>GE Money Balancovany Alap</t>
  </si>
  <si>
    <t>HU0000707187</t>
  </si>
  <si>
    <t>Kiegyensúlyozott vegyes alap</t>
  </si>
  <si>
    <t>CZK</t>
  </si>
  <si>
    <t>max 2%</t>
  </si>
  <si>
    <t>GE Money Bonus Abszolút Hozam Alapok Alapja</t>
  </si>
  <si>
    <t>HU0000712153</t>
  </si>
  <si>
    <t>GE Money Chraneny Alap</t>
  </si>
  <si>
    <t>HU0000705785</t>
  </si>
  <si>
    <t>GE Money Dollár Rövid Kötvény Alap</t>
  </si>
  <si>
    <t>HU0000711668</t>
  </si>
  <si>
    <t>USD</t>
  </si>
  <si>
    <t>max 1.2%</t>
  </si>
  <si>
    <t>GE Money Dollár Rövid Kötvény Alap U Sorozat</t>
  </si>
  <si>
    <t>HU0000712963</t>
  </si>
  <si>
    <t>GE Money Dollár Rövid Kötvény Alap USD Sorozat</t>
  </si>
  <si>
    <t>GE Money EMEA Részvény Alap</t>
  </si>
  <si>
    <t>HU0000707039</t>
  </si>
  <si>
    <t>GE Money EMEA Részvény Alap CZK sorozat</t>
  </si>
  <si>
    <t>HU0000707120</t>
  </si>
  <si>
    <t>GE Money EMEA Részvény Alap EUR sorozat</t>
  </si>
  <si>
    <t>GE Money EMEA Részvény Alap HUF sorozat</t>
  </si>
  <si>
    <t>HU0000709837</t>
  </si>
  <si>
    <t>GE Money EMEA Részvény Alap U sorozat</t>
  </si>
  <si>
    <t>HU0000712989</t>
  </si>
  <si>
    <t>GE Money Euró Rövid Kötvény Alap</t>
  </si>
  <si>
    <t>HU0000701560</t>
  </si>
  <si>
    <t>0.09% + felmerült költségek</t>
  </si>
  <si>
    <t>GE Money Euró Rövid Kötvény EUR Sorozat</t>
  </si>
  <si>
    <t>HU0000706429</t>
  </si>
  <si>
    <t>GE Money Euró Rövid Kötvény HUF Sorozat</t>
  </si>
  <si>
    <t>GE Money Euró Rövid Kötvény U Sorozat</t>
  </si>
  <si>
    <t>HU0000712948</t>
  </si>
  <si>
    <t>GE Money Fejlett Piaci Részvény Alap</t>
  </si>
  <si>
    <t>HU0000701552</t>
  </si>
  <si>
    <t>0.13% + felmerült költségek</t>
  </si>
  <si>
    <t>GE Money Fejlett Piaci Részvény Alap A sorozat</t>
  </si>
  <si>
    <t>GE Money Fejlett Piaci Részvény Alap U sorozat</t>
  </si>
  <si>
    <t>HU0000713003</t>
  </si>
  <si>
    <t>GE Money Feltörekvő Piaci DevizaKötvény Alap</t>
  </si>
  <si>
    <t>HU0000708615</t>
  </si>
  <si>
    <t>GE Money Feltörekvő Piaci DevizaKötvény Alap CZK sorozat</t>
  </si>
  <si>
    <t>HU0000709860</t>
  </si>
  <si>
    <t>GE Money Feltörekvő Piaci DevizaKötvény Alap HUF sorozat</t>
  </si>
  <si>
    <t>GE Money Feltörekvő Piaci DevizaKötvény Alap U sorozat</t>
  </si>
  <si>
    <t>HU0000712955</t>
  </si>
  <si>
    <t>GE Money Feltörekvő Piaci DevizaKötvény Alap USD</t>
  </si>
  <si>
    <t>HU0000711239</t>
  </si>
  <si>
    <t>GE Money Feltörekvő Piaci Részvény Alap</t>
  </si>
  <si>
    <t>HU0000708623</t>
  </si>
  <si>
    <t>GE Money Feltörekvő Piaci Részvény Alap CZK sorozat</t>
  </si>
  <si>
    <t>HU0000709852</t>
  </si>
  <si>
    <t>GE Money Feltörekvő Piaci Részvény Alap HUF sorozat</t>
  </si>
  <si>
    <t>GE Money Feltörekvő Piaci Részvény Alap U sorozat</t>
  </si>
  <si>
    <t>HU0000712997</t>
  </si>
  <si>
    <t>GE Money Franklin Templeton Alapok Alapja</t>
  </si>
  <si>
    <t>HU0000710595</t>
  </si>
  <si>
    <t>GE Money Kontroll Abszolút Hozam Alap</t>
  </si>
  <si>
    <t>HU0000702741</t>
  </si>
  <si>
    <t>0.07% + felmerült költségek</t>
  </si>
  <si>
    <t>GE Money Kontroll Abszolút Hozam Alap A sorozat</t>
  </si>
  <si>
    <t>GE Money Kontroll Abszolút Hozam Alap U sorozat</t>
  </si>
  <si>
    <t>HU0000713011</t>
  </si>
  <si>
    <t>GE Money Konzervativni Alap</t>
  </si>
  <si>
    <t>HU0000709308</t>
  </si>
  <si>
    <t>GE Money Közép-Európai Részvény Alap</t>
  </si>
  <si>
    <t>HU0000702717</t>
  </si>
  <si>
    <t>GE Money Köz-Eu Részvény Alap CZK Sorozat</t>
  </si>
  <si>
    <t>HU0000709845</t>
  </si>
  <si>
    <t>GE Money Köz-Eu Részvény Alap EUR Sorozat</t>
  </si>
  <si>
    <t>HU0000706387</t>
  </si>
  <si>
    <t>GE Money Köz-Eu Részvény Alap HUF Sorozat</t>
  </si>
  <si>
    <t>GE Money Köz-Eu Részvény Alap U Sorozat</t>
  </si>
  <si>
    <t>HU0000712971</t>
  </si>
  <si>
    <t>GE Money Nyersanyag Alapok Alapja</t>
  </si>
  <si>
    <t>HU0000704374</t>
  </si>
  <si>
    <t>GE Money Nyersanyag Alapok Alapja A sorozat</t>
  </si>
  <si>
    <t>GE Money Nyersanyag Alapok Alapja U sorozat</t>
  </si>
  <si>
    <t>HU0000712906</t>
  </si>
  <si>
    <t>CIB Hozamvédett Betét Alap</t>
  </si>
  <si>
    <t>HU0000703582</t>
  </si>
  <si>
    <t>CIB Befektetési Alapkezelő Zrt.</t>
  </si>
  <si>
    <t>CIB Pénzpiaci Alap</t>
  </si>
  <si>
    <t>HU0000702576</t>
  </si>
  <si>
    <t>CIB Euró Pénzpiaci Alap</t>
  </si>
  <si>
    <t>HU0000703764</t>
  </si>
  <si>
    <t>CIB Algoritmus Alapok Alapja</t>
  </si>
  <si>
    <t>HU0000710132</t>
  </si>
  <si>
    <t>hazai és külföldi</t>
  </si>
  <si>
    <t>CIB Kincsem Kötvény Alap</t>
  </si>
  <si>
    <t>HU0000702592</t>
  </si>
  <si>
    <t>CIB Ingatlan Alapok Alapja</t>
  </si>
  <si>
    <t>HU0000703038</t>
  </si>
  <si>
    <t>CIB Közép-európai Részvény Alap</t>
  </si>
  <si>
    <t>HU0000702600</t>
  </si>
  <si>
    <t>CIB Fejlett Részvénypiaci Alapok Alapja</t>
  </si>
  <si>
    <t>HU0000702584</t>
  </si>
  <si>
    <t>CIB Indexkövető Részvény Alap</t>
  </si>
  <si>
    <t>HU0000703350</t>
  </si>
  <si>
    <t>CIB Feltörekvő Részvénypiaci Alapok Alapja</t>
  </si>
  <si>
    <t>HU0000706353</t>
  </si>
  <si>
    <t>CIB Nyersanyag Alapok Alapja</t>
  </si>
  <si>
    <t>HU0000704234</t>
  </si>
  <si>
    <t>CIB Dupla Profit Tőkevédett Származtatott Alap</t>
  </si>
  <si>
    <t>HU0000708789</t>
  </si>
  <si>
    <t>Határozott</t>
  </si>
  <si>
    <t>CIB Atlantika Tőkevédett Származtatott Alap</t>
  </si>
  <si>
    <t>HU0000710256</t>
  </si>
  <si>
    <t>CIB Stabil Európa Tőkevédett Származtatott Alap</t>
  </si>
  <si>
    <t>HU0000712112</t>
  </si>
  <si>
    <t>CIB Tiszta Amerika Tőkevédett Származtatott Alap</t>
  </si>
  <si>
    <t>HU0000712831</t>
  </si>
  <si>
    <t>CIB Gyógyszergyártók Tőkevédett Származtatott Alapja</t>
  </si>
  <si>
    <t>HU0000712369</t>
  </si>
  <si>
    <t>CIB Euró Gyógyszergyártók Tőkevédett Származtatott Alapja</t>
  </si>
  <si>
    <t>HU0000712377</t>
  </si>
  <si>
    <t>CITADELLA SZÁRMAZTATOTT BEFEKTETÉSI ALAP</t>
  </si>
  <si>
    <t>HU0000707948</t>
  </si>
  <si>
    <t>Concorde Alapkezelő Zrt.</t>
  </si>
  <si>
    <t>max. 2,25%</t>
  </si>
  <si>
    <t>a benchmark feletti többlethozam 20,00%-a</t>
  </si>
  <si>
    <t>max. 0,20%</t>
  </si>
  <si>
    <t>CONCORDE 2000 NYÍLTVÉGÛ BEFEKTETÉSI ALAP</t>
  </si>
  <si>
    <t>HU0000701693</t>
  </si>
  <si>
    <t>nincs</t>
  </si>
  <si>
    <t>CONCORDE 2016 DEVIZÁS VÁLLALATI KÖTVÉNY SZÁRMAZTATOTT BEFEKTETÉSI ALAP</t>
  </si>
  <si>
    <t>HU0000711148</t>
  </si>
  <si>
    <t>Zártvégű</t>
  </si>
  <si>
    <t>max. 2,00%</t>
  </si>
  <si>
    <t>egyéb (lejáratkor kerül elszámolásra)</t>
  </si>
  <si>
    <t>max. 0,15%</t>
  </si>
  <si>
    <t>CONCORDE COLUMBUS GLOBÁLIS ÉRTÉKALAPÚ SZÁRMAZTATOTT BEFEKTETÉSI ALAP</t>
  </si>
  <si>
    <t>HU0000705702</t>
  </si>
  <si>
    <t>CONCORDE EURO PB3 ALAPOK ALAPJA</t>
  </si>
  <si>
    <t>HU0000707245</t>
  </si>
  <si>
    <t xml:space="preserve">CONCORDE EURÓ PÉNZPIACI BEFEKTETÉSI ALAP </t>
  </si>
  <si>
    <t>HU0000705868</t>
  </si>
  <si>
    <t>max. 0,10%</t>
  </si>
  <si>
    <t>CONCORDE HOLD ALAPOK ALAPJA</t>
  </si>
  <si>
    <t>HU0000710116</t>
  </si>
  <si>
    <t>max. 1,00%</t>
  </si>
  <si>
    <t>max. 0,40%</t>
  </si>
  <si>
    <t>CONCORDE HOLD EURO ALAPOK ALAPJA</t>
  </si>
  <si>
    <t>HU0000712252</t>
  </si>
  <si>
    <t>CONCORDE HOZAMFIZETŐ SZÁMAZTATOTT BEFEKTETÉSI ALAP</t>
  </si>
  <si>
    <t>HU0000711916</t>
  </si>
  <si>
    <t>CONCORDE KOGA ALAPOK ALAPJA</t>
  </si>
  <si>
    <t>HU0000713235</t>
  </si>
  <si>
    <t>legfeljebb a benchmark (RMAX index) feletti többlethozam maximum 20 százaléka</t>
  </si>
  <si>
    <t>CONCORDE KÖTVÉNY BEFEKTETÉSI ALAP</t>
  </si>
  <si>
    <t>HU0000702030</t>
  </si>
  <si>
    <t xml:space="preserve">CONCORDE KÖZÉP-EURÓPAI RÉSZVÉNY BEFEKTETÉSI ALAP </t>
  </si>
  <si>
    <t>HU0000706163</t>
  </si>
  <si>
    <t>CONCORDE NEMZETKÖZI RÉSZVÉNY ALAPOK ALAPJA</t>
  </si>
  <si>
    <t>HU0000702295</t>
  </si>
  <si>
    <t>CONCORDE PB1 ALAPOK ALAPJA</t>
  </si>
  <si>
    <t>HU0000704697</t>
  </si>
  <si>
    <t>a benchmark feletti többlethozam max. 20,00%-a</t>
  </si>
  <si>
    <t>CONCORDE PB2 ALAPOK ALAPJA</t>
  </si>
  <si>
    <t>HU0000704705</t>
  </si>
  <si>
    <t>CONCORDE PB3 ALAPOK ALAPJA</t>
  </si>
  <si>
    <t>HU0000704713</t>
  </si>
  <si>
    <t xml:space="preserve">CONCORDE PÉNZPIACI BEFEKTETÉSI ALAP </t>
  </si>
  <si>
    <t>HU0000701487</t>
  </si>
  <si>
    <t>max. 5,00%</t>
  </si>
  <si>
    <t xml:space="preserve">CONCORDE RÉSZVÉNY BEFEKTETÉSI ALAP </t>
  </si>
  <si>
    <t>HU0000702022</t>
  </si>
  <si>
    <t>CONCORDE RÖVID FUTAMIDEJŰ  KÖTVÉNY BEFEKTETÉSI ALAP</t>
  </si>
  <si>
    <t>HU0000701685</t>
  </si>
  <si>
    <t xml:space="preserve">CONCORDE RUBICON SZÁRMAZTATOTT BEFEKTETÉSI ALAP </t>
  </si>
  <si>
    <t>HU0000707252</t>
  </si>
  <si>
    <t xml:space="preserve">CONCORDE USD PÉNZPIACI BEFEKTETÉSI ALAP </t>
  </si>
  <si>
    <t>HU0000705850</t>
  </si>
  <si>
    <t xml:space="preserve">CONCORDE-VM ABSZOLÚT SZÁRMAZTATOTT BEFEKTETÉSI  ALAP </t>
  </si>
  <si>
    <t>HU0000703749</t>
  </si>
  <si>
    <t>CONCORDE-VM EURO ALAPOK ALAPJA</t>
  </si>
  <si>
    <t>HU0000708938</t>
  </si>
  <si>
    <t>max. 0,00%</t>
  </si>
  <si>
    <t>GENERÁCIÓ PATIKAPÉNZTÁR BEFEKTETÉSI ALAP</t>
  </si>
  <si>
    <t>HU0000708326</t>
  </si>
  <si>
    <t>HOZAMSZÁMLA ALAPOK ALAPJA</t>
  </si>
  <si>
    <t>HU0000713250</t>
  </si>
  <si>
    <t>NYILASI 2015 SPEKULATÍV SZÁRMAZTATOTT BEFEKTETÉSI ALAP</t>
  </si>
  <si>
    <t>HU0000708706</t>
  </si>
  <si>
    <t>az alapkezelési, forgalmazási, letétkezelési és felügyeleti díj együttes aránya évente max. 2,80%</t>
  </si>
  <si>
    <t>az össznyereség 20,00%-a</t>
  </si>
  <si>
    <t xml:space="preserve">PLATINA ALFA SZÁRMAZTATOTT BEFEKTETÉSI ALAP </t>
  </si>
  <si>
    <t>HU0000704648</t>
  </si>
  <si>
    <t xml:space="preserve">PLATINA BÉTA SZÁRMAZTATOTT BEFEKTETÉSI  ALAP </t>
  </si>
  <si>
    <t>HU0000704655</t>
  </si>
  <si>
    <t xml:space="preserve">PLATINA DELTA SZÁRMAZTATOTT BEFEKTETÉSI  ALAP </t>
  </si>
  <si>
    <t>az „A” és „B” sorozat együttes mértéke max. 2,00%</t>
  </si>
  <si>
    <t>"A" és "B" sorozat együttesen 0.8525%</t>
  </si>
  <si>
    <t>PLATINA DELTA SZÁRMAZTATOTT BEFEKTETÉSI  ALAP A SOROZAT</t>
  </si>
  <si>
    <t>HU0000704671</t>
  </si>
  <si>
    <t>PLATINA DELTA SZÁRMAZTATOTT BEFEKTETÉSI  ALAP B SOROZAT</t>
  </si>
  <si>
    <t>HU0000709951</t>
  </si>
  <si>
    <t xml:space="preserve">PLATINA GAMMA SZÁRMAZTATOTT BEFEKTETÉSI  ALAP </t>
  </si>
  <si>
    <t>HU0000704663</t>
  </si>
  <si>
    <t>PLATINA PÍ SZÁRMAZTATOTT BEFEKTETÉSI ALAP</t>
  </si>
  <si>
    <t>"A" és "B" sorozat együttesen 0.9525%</t>
  </si>
  <si>
    <t>PLATINA PÍ SZÁRMAZTATOTT BEFEKTETÉSI ALAP A SOROZAT</t>
  </si>
  <si>
    <t>HU0000704689</t>
  </si>
  <si>
    <t>PLATINA PÍ SZÁRMAZTATOTT BEFEKTETÉSI ALAP B SOROZAT</t>
  </si>
  <si>
    <t>HU0000709969</t>
  </si>
  <si>
    <t>PRÉMIUM1 ALAPOK ALAPJA</t>
  </si>
  <si>
    <t>HU0000709324</t>
  </si>
  <si>
    <t>max. 1,20%</t>
  </si>
  <si>
    <t>PRÉMIUM2 ALAPOK ALAPJA</t>
  </si>
  <si>
    <t>HU0000709332</t>
  </si>
  <si>
    <t>SUI GENERIS 1.1 SZÁRMAZTATOTT BEFEKTETÉSI ALAP</t>
  </si>
  <si>
    <t>HU0000713227</t>
  </si>
  <si>
    <t>max. 1,50%</t>
  </si>
  <si>
    <t>Dialóg Likviditási Alap</t>
  </si>
  <si>
    <t>HU0000706494</t>
  </si>
  <si>
    <t>Dialóg Befektetési Alapkezelő Zrt.</t>
  </si>
  <si>
    <t>max. 1,15%</t>
  </si>
  <si>
    <t>Dialóg Expander Részvény Alap</t>
  </si>
  <si>
    <t>HU0000706519</t>
  </si>
  <si>
    <t>max. 2,7%</t>
  </si>
  <si>
    <t>Dialóg Konvergencia Részvény Alap</t>
  </si>
  <si>
    <t>HU0000706528</t>
  </si>
  <si>
    <t>Dialóg Származtatott Deviza Alap</t>
  </si>
  <si>
    <t>HU0000707732</t>
  </si>
  <si>
    <t>Dialóg EURÓ Származtatott Alap</t>
  </si>
  <si>
    <t>HU0000708714</t>
  </si>
  <si>
    <t>0,085% (min 75.000 Ft/hó)</t>
  </si>
  <si>
    <t>Dialóg Octopus SzármaztatottAlap</t>
  </si>
  <si>
    <t>HU0000709241</t>
  </si>
  <si>
    <t xml:space="preserve">Dialóg Maracana Tőkevédett Származtatott 
Alap
</t>
  </si>
  <si>
    <t>HU0000709464</t>
  </si>
  <si>
    <t>Dialóg Árupiaci SzármaztatottAlap</t>
  </si>
  <si>
    <t>HU0000711551</t>
  </si>
  <si>
    <t>max. 2,5%</t>
  </si>
  <si>
    <t>FHB Abszolút Hozamú Befektetési Alap</t>
  </si>
  <si>
    <t>HU0000708425</t>
  </si>
  <si>
    <t>Diófa Alapkezelő Zrt.</t>
  </si>
  <si>
    <t>maximum  2%</t>
  </si>
  <si>
    <t>max 0.2%</t>
  </si>
  <si>
    <t>FHB Forte Rövid Kötvény Befektetési Alap</t>
  </si>
  <si>
    <t>HU0000713078</t>
  </si>
  <si>
    <t>FHB Pénzpiaci Befektetési Alap</t>
  </si>
  <si>
    <t>HU0000713060</t>
  </si>
  <si>
    <t>Magyar Posta Pénzpiaci Alap</t>
  </si>
  <si>
    <t>HU0000713102</t>
  </si>
  <si>
    <t>maximum  1.5%</t>
  </si>
  <si>
    <t>TakarékInvest Abszolút Hozamú Származtatott Befektetési Alap</t>
  </si>
  <si>
    <t>HU0000707997</t>
  </si>
  <si>
    <t>TakarékInvest Hazai Kötvény Befektetési Alap</t>
  </si>
  <si>
    <t>HU0000702857</t>
  </si>
  <si>
    <t>1%, maximum 1.5%</t>
  </si>
  <si>
    <t>TakarékIvest Közép-Kelet Európai Részvény Befektetési Alap</t>
  </si>
  <si>
    <t>HU0000706197</t>
  </si>
  <si>
    <t>1.5%, maximum 2.5%</t>
  </si>
  <si>
    <t>TakarékIvest Likviditási Befektetési Alap</t>
  </si>
  <si>
    <t>HU0000707385</t>
  </si>
  <si>
    <t>TakarékIvest Tőkevédett Származtatott Nyíltvégű Befektetési Alap</t>
  </si>
  <si>
    <t>HU0000708235</t>
  </si>
  <si>
    <t>EQUILOR Afrika Befektetési Alap</t>
  </si>
  <si>
    <t>HU0000711981</t>
  </si>
  <si>
    <t>EQUILOR Alapkezelő Trt.</t>
  </si>
  <si>
    <t>Éves</t>
  </si>
  <si>
    <t>EQUILOR Likviditási Befektetési Alap</t>
  </si>
  <si>
    <t>HU0000711775</t>
  </si>
  <si>
    <t>EQUILOR Fregatt Prémium Kötvény Befektetési Alap</t>
  </si>
  <si>
    <t>HU0000711783</t>
  </si>
  <si>
    <t>EQUILOR Pillars Származtatott Befektetési Alap</t>
  </si>
  <si>
    <t>HU0000711791</t>
  </si>
  <si>
    <t>EQUILOR Primus Alapok Alapja</t>
  </si>
  <si>
    <t>HU0000711809</t>
  </si>
  <si>
    <t>Erste Nyíltvégű Közép-Európai Részvény Alapok Alapja</t>
  </si>
  <si>
    <t>HU0000701537</t>
  </si>
  <si>
    <t>Erste Alapkezelő Zrt.</t>
  </si>
  <si>
    <t>Erste Nyíltvégű Rövid Kötvény Befektetési Alap</t>
  </si>
  <si>
    <t>HU0000701529</t>
  </si>
  <si>
    <t>Erste Megtakarítási Plusz Alapok Alapja</t>
  </si>
  <si>
    <t>HU0000705488</t>
  </si>
  <si>
    <t>Erste Nyíltvégű Tőkevédett Pénzpiaci Befektetési Alap</t>
  </si>
  <si>
    <t>HU0000702006</t>
  </si>
  <si>
    <t xml:space="preserve">Erste Alpok Nyíltvégű Tőkevédett Pénzpiaci Befektetési Alap </t>
  </si>
  <si>
    <t>HU0000703483</t>
  </si>
  <si>
    <t>Erste Nyíltvégű XL Kötvény Befektetési Alap</t>
  </si>
  <si>
    <t>HU0000707716</t>
  </si>
  <si>
    <t>Erste Tőkevédett Likviditási Alap</t>
  </si>
  <si>
    <t>HU0000703848</t>
  </si>
  <si>
    <t>Erste Nyíltvégű Dollár Pénzpiaci Befektetési Alap</t>
  </si>
  <si>
    <t>HU0000705991</t>
  </si>
  <si>
    <t>hazai, USD</t>
  </si>
  <si>
    <t>Erste Nyíltvégű Euro Pénzpiaci Befektetési Alap</t>
  </si>
  <si>
    <t>HU0000706007</t>
  </si>
  <si>
    <t>hazai, EUR</t>
  </si>
  <si>
    <t>HU0000704499</t>
  </si>
  <si>
    <t>YOU INVEST Stabil Alapok Alapja 2014.03.24-től</t>
  </si>
  <si>
    <t>Erste Megtakarítási Alapok Alapja</t>
  </si>
  <si>
    <t>HU0000704507</t>
  </si>
  <si>
    <t>Erste Stock Hungary Indexkövető Részvény Befektetési Alap</t>
  </si>
  <si>
    <t>HU0000704200</t>
  </si>
  <si>
    <t xml:space="preserve">Erste DPM Nyíltvégű Alternatív Alapok Alapja </t>
  </si>
  <si>
    <t>HU0000705314</t>
  </si>
  <si>
    <t>Erste Korvett Kötvény Alapok Alapja</t>
  </si>
  <si>
    <t>HU0000705306</t>
  </si>
  <si>
    <t>Erste Nyíltvégű Ingatlan Befektetési Alap</t>
  </si>
  <si>
    <t>HU0000703160</t>
  </si>
  <si>
    <t>közvetlen ingatlanokba fektető alap</t>
  </si>
  <si>
    <t xml:space="preserve">Erste Alpok Nyíltvégű Ingatlan Alapok Alapja </t>
  </si>
  <si>
    <t>HU0000703830</t>
  </si>
  <si>
    <t>Erste Nyíltvégű Euro Ingatlan Befektetési Alap</t>
  </si>
  <si>
    <t>HU0000707740</t>
  </si>
  <si>
    <t>Erste Tőkevédett Kamatoptimum Nyíltvégű Befektetési Alap</t>
  </si>
  <si>
    <t>HU0000708243</t>
  </si>
  <si>
    <t xml:space="preserve">Erste Európai Részvény Alapok Alapja </t>
  </si>
  <si>
    <t>HU0000708649</t>
  </si>
  <si>
    <t>Erste DPM Globális Részvény Alapok Alapja</t>
  </si>
  <si>
    <t>HU0000708631</t>
  </si>
  <si>
    <t>Erste Nyíltvégű Abszolút Hozamú Alternatív Alapok Alapja</t>
  </si>
  <si>
    <t>HU0000705322</t>
  </si>
  <si>
    <t>Erste Abszolút Hozamú Eszközallokációs Alapok Alapja</t>
  </si>
  <si>
    <t>HU0000708656</t>
  </si>
  <si>
    <t>A sikerdíj mértéke a benchmark feletti hozam maximum 20%-a.</t>
  </si>
  <si>
    <t>HU0000709993</t>
  </si>
  <si>
    <t>YOU INVEST Kiegyensúlyozott Alapok Alapja 2014.03.24-től</t>
  </si>
  <si>
    <t>HU0000709985</t>
  </si>
  <si>
    <t>YOU INVEST Dinamikus Alapok Alapja 2014.03.24-től</t>
  </si>
  <si>
    <t>Erste Tőkevédett Alapok Alapja</t>
  </si>
  <si>
    <t>HU0000710181</t>
  </si>
  <si>
    <t>Erste Nyíltvégű Abszolút Hozamú Kötvény Befektetési Alap</t>
  </si>
  <si>
    <t>HU0000710694</t>
  </si>
  <si>
    <t>Erste DPM Nyíltvégű Nemzetközi Kötvény Alapok Alapja</t>
  </si>
  <si>
    <t>HU0000711692</t>
  </si>
  <si>
    <t>Erste Bond Emerging Markets Corporate HUF Alapok Alapja</t>
  </si>
  <si>
    <t>HU0000712500</t>
  </si>
  <si>
    <t>Erste Stock Global HUF Alapok Alapja</t>
  </si>
  <si>
    <t>HU0000712492</t>
  </si>
  <si>
    <t>Erste Tőkevédett Állampapír Alap</t>
  </si>
  <si>
    <t>HU0000704333</t>
  </si>
  <si>
    <t>Európa Ingatlanbefektetési Alap</t>
  </si>
  <si>
    <t>HU0000707724</t>
  </si>
  <si>
    <t>Európa Befektetési Alapkezelő Zrt.</t>
  </si>
  <si>
    <t xml:space="preserve"> közvetlen ingatlanokba fektető alap</t>
  </si>
  <si>
    <t>FirstFund Intézményi 
Ingatlanbefektetési Alap</t>
  </si>
  <si>
    <t>HU0000706031</t>
  </si>
  <si>
    <t>FirstFund Befektetési Alapkezelő Zrt.</t>
  </si>
  <si>
    <t>Reálszisztéma Nyíltvégű Ingatlanbefektetési Alap</t>
  </si>
  <si>
    <t>HU0000701792</t>
  </si>
  <si>
    <t>Globeserv Befektetési Alapkezelő Zrt.</t>
  </si>
  <si>
    <t>az Alap tárgynegyedévi nettó eszközértéke
számtani átlagának évi 1,0%-a.</t>
  </si>
  <si>
    <t>az Alap nettó eszközértékeinek számtani átlaga
0.2%-ának megfelelő– minimum 250.000,- Ft, maximum 3.000.000,- Ft – éves díj</t>
  </si>
  <si>
    <t>Forgalmazási díj: 1,2%</t>
  </si>
  <si>
    <t>Reálszisztéma - Marco Polo Származtatott Abszolút Hozam Alap "A" sorozat</t>
  </si>
  <si>
    <t>HU0000702832</t>
  </si>
  <si>
    <t>az ”A” Befektetési Jegy sorozat tárgynegyedévi nettó eszközértéke számtani átlagának évi 1%-a.</t>
  </si>
  <si>
    <t>a benchmark feletti
többlethozam 25%-a.</t>
  </si>
  <si>
    <t>Az Alap nettó eszközértékeinek számtani átlaga
0.2%-ának megfelelő éves díj</t>
  </si>
  <si>
    <t>Forgalmazási díj: 1%</t>
  </si>
  <si>
    <t>a ”B” Befektetési Jegy sorozat tárgynegyedévi nettó eszközértéke számtani átlagának évi 1%-a.</t>
  </si>
  <si>
    <t>Reálszisztéma-Mont Blanc Nemzetközi Kötvény Alap "A" sorozat</t>
  </si>
  <si>
    <t>HU0000712120</t>
  </si>
  <si>
    <t>Az Alap nettó eszközértékeinek számtani átlaga
0.15%-ának megfelelő éves díj</t>
  </si>
  <si>
    <t>Reálszisztéma-Mont Blanc Nemzetközi Kötvény Alap "B" sorozat</t>
  </si>
  <si>
    <t>HU0000712138</t>
  </si>
  <si>
    <t>K&amp;H tőkevédett forint pénzpiaci alap</t>
  </si>
  <si>
    <t>HU0000702329</t>
  </si>
  <si>
    <t>K&amp;H Befektetési Alapkezelő Zrt.</t>
  </si>
  <si>
    <t>K&amp;H tőkevédett forint pénzpiaci alap "i" sorozat</t>
  </si>
  <si>
    <t>HU0000707229</t>
  </si>
  <si>
    <t>K&amp;H tőkevédett forint pénzpiaci alap "e" sorozat</t>
  </si>
  <si>
    <t>HU0000709027</t>
  </si>
  <si>
    <t>K&amp;H tőkevédett euró pénzpiaci alap</t>
  </si>
  <si>
    <t>HU0000704127</t>
  </si>
  <si>
    <t>K&amp;H tőkevédett dollár pénzpiaci alap</t>
  </si>
  <si>
    <t>HU0000705223</t>
  </si>
  <si>
    <t>K&amp;H likviditási elszámoló alap</t>
  </si>
  <si>
    <t>HU0000707955</t>
  </si>
  <si>
    <t>K&amp;H Aranykosár Alap</t>
  </si>
  <si>
    <t>HU0000702337</t>
  </si>
  <si>
    <t>K&amp;H hazai deviza kötvény zártvégű forint befektetési alap</t>
  </si>
  <si>
    <t>HU0000712559</t>
  </si>
  <si>
    <t>K&amp;H Állampapír Alap</t>
  </si>
  <si>
    <t>HU0000712872</t>
  </si>
  <si>
    <t>K&amp;H Kötvény Alap</t>
  </si>
  <si>
    <t>HU0000702345</t>
  </si>
  <si>
    <t>K&amp;H Válogatott 1. Alap</t>
  </si>
  <si>
    <t>HU0000703400</t>
  </si>
  <si>
    <t>Óvatos vegyes alap</t>
  </si>
  <si>
    <t>K&amp;H Válogatott 2. Alap</t>
  </si>
  <si>
    <t>HU0000703418</t>
  </si>
  <si>
    <t>K&amp;H euró nemzetközi vegyes alapok nyíltvégű befektetési alapja</t>
  </si>
  <si>
    <t>HU0000709175</t>
  </si>
  <si>
    <t>K&amp;H Válogatott 3. Alap</t>
  </si>
  <si>
    <t>HU0000703426</t>
  </si>
  <si>
    <t>K&amp;H vagyonvédett portfolió december alapok nyíltvégű értékpapír befektetési alapja</t>
  </si>
  <si>
    <t>HU0000705967</t>
  </si>
  <si>
    <t>K&amp;H megtakarítási cél június nyíltvégű alapok alapja</t>
  </si>
  <si>
    <t>HU0000711452</t>
  </si>
  <si>
    <t>K&amp;H megtakarítási cél február nyíltvégű alapok alapja</t>
  </si>
  <si>
    <t>HU0000712013</t>
  </si>
  <si>
    <t>K&amp;H megtakarítási cél október nyíltvégű alapok alapja</t>
  </si>
  <si>
    <t>HU0000712823</t>
  </si>
  <si>
    <t>K&amp;H vagyonvédett portfolió augusztus alapok nyíltvégű értékpapír befektetési alapja</t>
  </si>
  <si>
    <t>HU0000712476</t>
  </si>
  <si>
    <t>K&amp;H Válogatott 4. Alap</t>
  </si>
  <si>
    <t>HU0000703434</t>
  </si>
  <si>
    <t>K&amp;H Részvény Alap</t>
  </si>
  <si>
    <t>HU0000702915</t>
  </si>
  <si>
    <t>K&amp;H Navigátor Alap</t>
  </si>
  <si>
    <t>HU0000702352</t>
  </si>
  <si>
    <t>K&amp;H Amerika Alap</t>
  </si>
  <si>
    <t>HU0000701982</t>
  </si>
  <si>
    <t>K&amp;H Ingatlanpiaci Alap</t>
  </si>
  <si>
    <t>HU0000702287</t>
  </si>
  <si>
    <t>K&amp;H Unió Alap</t>
  </si>
  <si>
    <t>HU0000702360</t>
  </si>
  <si>
    <t>K&amp;H Unió Alap EUR sorozat</t>
  </si>
  <si>
    <t>HU0000708342</t>
  </si>
  <si>
    <t>K&amp;H Ázsia Alap</t>
  </si>
  <si>
    <t>HU0000704432</t>
  </si>
  <si>
    <t>K&amp;H Öko Alap</t>
  </si>
  <si>
    <t>HU0000705645</t>
  </si>
  <si>
    <t>K&amp;H Feltörekvő Piaci Alapok Alapja</t>
  </si>
  <si>
    <t>HU0000707328</t>
  </si>
  <si>
    <t>K&amp;H Nyersanyag Alapok Alapja HUF sorozat</t>
  </si>
  <si>
    <t>HU0000708078</t>
  </si>
  <si>
    <t>K&amp;H Nyersanyag Alapok Alapja USD sorozat</t>
  </si>
  <si>
    <t>HU0000708060</t>
  </si>
  <si>
    <t>K&amp;H háromszor fizető euro 2 Származtatott Nyíltvégű Értékpapír Befektetési Alap</t>
  </si>
  <si>
    <t>HU0000704002</t>
  </si>
  <si>
    <t>K&amp;H Euró Négyes Származtatott Nyíltvégű Értékpapír Befektetési Alap</t>
  </si>
  <si>
    <t>HU0000704408</t>
  </si>
  <si>
    <t>K&amp;H Dollár Négyes Származtatott Nyíltvégű Értékpapír Befektetési Alap</t>
  </si>
  <si>
    <t>HU0000704473</t>
  </si>
  <si>
    <t>K&amp;H Dollár Fix Plusz 3 Származtatott nyíltvégű Értékpapír Befektetési Alap</t>
  </si>
  <si>
    <t>HU0000705629</t>
  </si>
  <si>
    <t>K&amp;H Euro Fix Plusz 6 Származtatott Nyíltvégű Értékpapír Befektetési Alap</t>
  </si>
  <si>
    <t>HU0000705892</t>
  </si>
  <si>
    <t>K&amp;H Euro Plusz Származtatott Nyíltvégű Értékpapír Befektetési Alap</t>
  </si>
  <si>
    <t>HU0000706403</t>
  </si>
  <si>
    <t>K&amp;H háromszor fizető emlékező 2 származtatott nyíltvégű értékpapír befektetési alap</t>
  </si>
  <si>
    <t>HU0000710439</t>
  </si>
  <si>
    <t>K&amp;H négyszer fizető euro származtatott nyíltvégű értékpapír befektetési alap</t>
  </si>
  <si>
    <t>HU0000706890</t>
  </si>
  <si>
    <t>K&amp;H K&amp;H fix plusz energia származtatott nyíltvégű alap Származtatott nyíltvégű Értékpapír Befektetési Alap</t>
  </si>
  <si>
    <t>HU0000708490</t>
  </si>
  <si>
    <t>K&amp;H négyszer fizető euro 2 származtatott zártvégű értékpapír befektetési alap</t>
  </si>
  <si>
    <t>HU0000710959</t>
  </si>
  <si>
    <t>K&amp;H tőkét részben előre fizető származtatott zártvégű értékpapír befektetési alap</t>
  </si>
  <si>
    <t>HU0000710926</t>
  </si>
  <si>
    <t>K&amp;H növekedés plusz származtatott zártvégű értékpapír befektetési alap</t>
  </si>
  <si>
    <t>HU0000711130</t>
  </si>
  <si>
    <t>K&amp;H Háromszor Fizető emlékező 5 Származtatott Zártvégű Értékpapír Befektetési Alap</t>
  </si>
  <si>
    <t>HU0000711114</t>
  </si>
  <si>
    <t>K&amp;H szakaszos hozamú 6 Származtatott Zártvégű Értékpapír Befektetési Alap</t>
  </si>
  <si>
    <t>HU0000711262</t>
  </si>
  <si>
    <t>K&amp;H tőkét részben előre fizető 2 Származtatott Zártvégű Értékpapír Befektetési Alap</t>
  </si>
  <si>
    <t>HU0000711411</t>
  </si>
  <si>
    <t>K&amp;H tőkét részben előre fizető 3 Származtatott Zártvégű Értékpapír Befektetési Alap</t>
  </si>
  <si>
    <t>HU0000711510</t>
  </si>
  <si>
    <t>K&amp;H nemesfém plusz 2 Származtatott Zártvégű Értékpapír Befektetési Alap</t>
  </si>
  <si>
    <t>HU0000711569</t>
  </si>
  <si>
    <t>K&amp;H tőkét négy részletben fizető Származtatott Zártvégű Értékpapír Befektetési Alap</t>
  </si>
  <si>
    <t>HU0000711577</t>
  </si>
  <si>
    <t>K&amp;H plusz német-svájci Származtatott Zártvégű Értékpapír Befektetési Alap</t>
  </si>
  <si>
    <t>HU0000711825</t>
  </si>
  <si>
    <t>K&amp;H háromszor fizető 13 Származtatott Zártvégű Értékpapír Befektetési Alap</t>
  </si>
  <si>
    <t>HU0000711874</t>
  </si>
  <si>
    <t>K&amp;H tőkét négy részletben fizető 2 származtatott zártvégű értékpapír befektetési alap</t>
  </si>
  <si>
    <t>HU0000711940</t>
  </si>
  <si>
    <t xml:space="preserve">K&amp;H háromszor fizető 14 származtatott zártvégű értékpapír befektetési alap </t>
  </si>
  <si>
    <t>HU0000712088</t>
  </si>
  <si>
    <t>K&amp;H negatív is pozitív származtatott zártvégű értékpapír befektetési alap</t>
  </si>
  <si>
    <t>HU0000712187</t>
  </si>
  <si>
    <t>K&amp;H fix plusz világcégek származtatott zártvégű értékpapír befektetési alap</t>
  </si>
  <si>
    <t>HU0000712179</t>
  </si>
  <si>
    <t>K&amp;H euro plusz 2 származtatott zártvégű értékpapír befektetési alap</t>
  </si>
  <si>
    <t>HU0000712229</t>
  </si>
  <si>
    <t>K&amp;H kettős kosár származtatott zártvégű értékpapír befektetési alap</t>
  </si>
  <si>
    <t>HU0000712294</t>
  </si>
  <si>
    <t>K&amp;H többször termő származtatott zártvégű értékpapír befektetési alap</t>
  </si>
  <si>
    <t>HU0000712435</t>
  </si>
  <si>
    <t>K&amp;H plusz technológia származtatott zártvégű értékpapír befektetési alap</t>
  </si>
  <si>
    <t>HU0000712450</t>
  </si>
  <si>
    <t>K&amp;H fix plusz világcégek 2 származtatott zártvégű értékpapír befektetési alap</t>
  </si>
  <si>
    <t>HU0000712542</t>
  </si>
  <si>
    <t>K&amp;H gyógyszeripari származtatott zártvégű értékpapír befektetési alap</t>
  </si>
  <si>
    <t>HU0000712609</t>
  </si>
  <si>
    <t>K&amp;H többször termő 2 származtatott zártvégű értékpapír befektetési alap</t>
  </si>
  <si>
    <t>HU0000712583</t>
  </si>
  <si>
    <t>K&amp;H hozamlépcső származtatott zártvégű értékpapír befektetési alap</t>
  </si>
  <si>
    <t>HU0000712617</t>
  </si>
  <si>
    <t>K&amp;H fix plusz világcégek 3 származtatott zártvégű értékpapír befektetési alap</t>
  </si>
  <si>
    <t>HU0000712864</t>
  </si>
  <si>
    <t>K&amp;H tőkevédett innovatív Amerika származtatott zártvégű értékpapír befektetési alap</t>
  </si>
  <si>
    <t>HU0000713086</t>
  </si>
  <si>
    <t>K&amp;H versenyképes Európa származtatott zártvégű értékpapír befektetési alap</t>
  </si>
  <si>
    <t>HU0000713110</t>
  </si>
  <si>
    <t>MKB 24 Karát Tőkevédett Származtatott Befektetési Alap</t>
  </si>
  <si>
    <t>HU0000711254</t>
  </si>
  <si>
    <t>MKB Befektetési Alapkezelő Zrt.</t>
  </si>
  <si>
    <t>MKB 24 Karát II. Tőkevédett Származtatott Befektetési Alap</t>
  </si>
  <si>
    <t>HU0000711593</t>
  </si>
  <si>
    <t>MKB 24 Karát III. Tőkevédett Származtatott Befektetési Alap</t>
  </si>
  <si>
    <t>HU0000711882</t>
  </si>
  <si>
    <t>MKB Alpesi Horizont Tőkevédett Származtatott Befektetési Alap</t>
  </si>
  <si>
    <t>HU0000713128</t>
  </si>
  <si>
    <t>MKB Ambíció Nyíltvégű Befektetési Alap</t>
  </si>
  <si>
    <t>HU0000712211</t>
  </si>
  <si>
    <t>hazai ,külföldi</t>
  </si>
  <si>
    <t>MKB Állampapír Befektetési Alap</t>
  </si>
  <si>
    <t>HU0000702956</t>
  </si>
  <si>
    <t>MKB Bázis Nyíltvégű Befektetési Alap</t>
  </si>
  <si>
    <t>HU0000712195</t>
  </si>
  <si>
    <t>MKB Brazil Teljesítmény Tőkevédett Származtatott Befektetési Alap</t>
  </si>
  <si>
    <t>HU0000711122</t>
  </si>
  <si>
    <t>MKB Bonus Közép-Európai Részvény Befektetési Alap</t>
  </si>
  <si>
    <t>HU0000702964</t>
  </si>
  <si>
    <t>MKB Differencia Tőkevédett Származtatott Befektetési Alap</t>
  </si>
  <si>
    <t>HU0000710868</t>
  </si>
  <si>
    <t>MKB DOLLÁR Tőkevédett Likviditási Alap</t>
  </si>
  <si>
    <t>HU0000708052</t>
  </si>
  <si>
    <t>MKB Egyensúly Nyíltvégű Befektetési Alap</t>
  </si>
  <si>
    <t>HU0000712203</t>
  </si>
  <si>
    <t>MKB EnergiaForrás Tőkevédett Származtatott Befektetési Alap</t>
  </si>
  <si>
    <t>HU0000711502</t>
  </si>
  <si>
    <t>MKB ENERGIA Tőke-és Hozamvédett Származtatott Befektetési Alap</t>
  </si>
  <si>
    <t>HU0000709043</t>
  </si>
  <si>
    <t>MKB Észak-Amerikai Részvény Befektetési Alap</t>
  </si>
  <si>
    <t>HU0000709506</t>
  </si>
  <si>
    <t>MKB EURO Tőkevédett Likviditási Alap</t>
  </si>
  <si>
    <t>HU0000707138</t>
  </si>
  <si>
    <t>MKB Európai Részvény Befektetési Alap</t>
  </si>
  <si>
    <t>HU0000702931</t>
  </si>
  <si>
    <t>MKB Feltörekvő Kína 2. Tőkevédett Származtatott Befektetési Alap</t>
  </si>
  <si>
    <t>HU0000711379</t>
  </si>
  <si>
    <t>MKB Feltörekvő Kína Tőkevédett Származtatott Befektetési Alap</t>
  </si>
  <si>
    <t>HU0000710553</t>
  </si>
  <si>
    <t>MKB FIX Hozamú Tőke- és Hozamvédett Származtatott Befektetési Alap</t>
  </si>
  <si>
    <t>HU0000710975</t>
  </si>
  <si>
    <t>MKB Ingatlan Alapok Alapja "A" Sorozat</t>
  </si>
  <si>
    <t>HU0000705058</t>
  </si>
  <si>
    <t>MKB Ingatlan Alapok Alapja "IL" Sorozat</t>
  </si>
  <si>
    <t>HU0000711304</t>
  </si>
  <si>
    <t>MKB Forint Tőkevédett Likviditási Alap</t>
  </si>
  <si>
    <t>HU0000705280</t>
  </si>
  <si>
    <t>MKB Magaslat Tőke-és Hozamvédett Származtatott Befektetési Alap</t>
  </si>
  <si>
    <t>HU0000710264</t>
  </si>
  <si>
    <t>MKB Magaslat II. Tőkevédett Származtatott Befektetési Alap</t>
  </si>
  <si>
    <t>HU0000712849</t>
  </si>
  <si>
    <t>MKB Megújuló Energia II. Tőke-és Hozamvédett Származtatott Befektetési Alap</t>
  </si>
  <si>
    <t>HU0000710637</t>
  </si>
  <si>
    <t>MKB Megújuló Energia Tőke-és Hozamvédett Származtatott Befektetési Alap</t>
  </si>
  <si>
    <t>HU0000710363</t>
  </si>
  <si>
    <t>MKB Nyersanyag Alapok Alapja</t>
  </si>
  <si>
    <t>HU0000707971</t>
  </si>
  <si>
    <t>MKB Premium Selection Zártvégű Nyilvános Befektetési Alap</t>
  </si>
  <si>
    <t>HU0000711585</t>
  </si>
  <si>
    <t>MKB Premium Selection 2. Zártvégű Nyilvános Befektetési Alap</t>
  </si>
  <si>
    <t>HU0000712526</t>
  </si>
  <si>
    <t>MKB Prémium Rövid Kötvény Befektetési Alap</t>
  </si>
  <si>
    <t>HU0000702972</t>
  </si>
  <si>
    <t>MKB Primátus Tőke-és Hozamvédett Származtatott Befektetési Alap</t>
  </si>
  <si>
    <t>HU0000709456</t>
  </si>
  <si>
    <t>MKB Távol-Kelet Tőkevédett Származtatott Befektetési Alap</t>
  </si>
  <si>
    <t>HU0000712427</t>
  </si>
  <si>
    <t>MKB Természeti Kincsek Hozam Plusz Tőke- és Hozamvédett Származtatott Alap</t>
  </si>
  <si>
    <t>HU0000708763</t>
  </si>
  <si>
    <t>MKB Természeti Kincsek III. Tőke-és Hozamvédett Származtatott Befektetési Alap</t>
  </si>
  <si>
    <t>HU0000709936</t>
  </si>
  <si>
    <t>MKB Triász Tőke-és Hozamvédett Származtatott Befektetési Alap</t>
  </si>
  <si>
    <t>HU0000709225</t>
  </si>
  <si>
    <t>MKB TOP Vállalatok Tőkevédett Származtatott Befektetési Alap</t>
  </si>
  <si>
    <t>HU0000712039</t>
  </si>
  <si>
    <t>MKB Triumvirátus II. Tőkevédett Származtatott Befektetési Alap</t>
  </si>
  <si>
    <t>HU0000712534</t>
  </si>
  <si>
    <t>MKB Triumvirátus Tőkevédett Származtatott Befektetési Alap</t>
  </si>
  <si>
    <t>HU0000712146</t>
  </si>
  <si>
    <t>OTP INGATLANBEFEKTETÉSI ALAP</t>
  </si>
  <si>
    <t>HU0000702451</t>
  </si>
  <si>
    <t>OTP Ingatlan Befektetési Alapkezelő Zrt.</t>
  </si>
  <si>
    <t>KÖZVETLEN INGATLANOKBA FEKTETŐ ALAP</t>
  </si>
  <si>
    <t>HAZAI</t>
  </si>
  <si>
    <t>1. Ingatlanbefektetési állomány 2%-a és a  likvid eszközök 1.5%-a ha a likvid eszközök értéke nem negatív; 2. ha a likvid eszközök értéke negatív, akkor a nettó eszközérték 2%-a</t>
  </si>
  <si>
    <t>OTP REÁL GLOBÁLIS II</t>
  </si>
  <si>
    <t>HU0000712468</t>
  </si>
  <si>
    <t>Jegyzett tőke 1.8%-a</t>
  </si>
  <si>
    <t>Alapkezelési díj része</t>
  </si>
  <si>
    <t>Teljes futamidő alatt a nettó eszközérték 1%-a a maximális díjterhelés</t>
  </si>
  <si>
    <t>NA</t>
  </si>
  <si>
    <t>OTP REÁL GLOBÁLIS III</t>
  </si>
  <si>
    <t>HU0000712591</t>
  </si>
  <si>
    <t>OTP REÁL GLOBÁLIS IV</t>
  </si>
  <si>
    <t>HU0000713052</t>
  </si>
  <si>
    <t>Pioneer Aranysárkány Ázsiai Alapok Alapja A sorozat</t>
  </si>
  <si>
    <t>HU0000705330</t>
  </si>
  <si>
    <t>Pioneer Befektetési Alapkezelő Zrt.</t>
  </si>
  <si>
    <t>max. 2%</t>
  </si>
  <si>
    <t>Pioneer Horizont 2020 Alap A sorozat</t>
  </si>
  <si>
    <t>HU0000710322</t>
  </si>
  <si>
    <t>max. 1,60%</t>
  </si>
  <si>
    <t>Pioneer Horizont 2020 Alap Komfort sorozat</t>
  </si>
  <si>
    <t>HU0000710371</t>
  </si>
  <si>
    <t>max. 1,35%</t>
  </si>
  <si>
    <t>Pioneer Horizont 2025 Alap A sorozat</t>
  </si>
  <si>
    <t>HU0000710330</t>
  </si>
  <si>
    <t>max. 1,80%</t>
  </si>
  <si>
    <t>Pioneer Horizont 2030 Alap A sorozat</t>
  </si>
  <si>
    <t>HU0000710348</t>
  </si>
  <si>
    <t>max. 1,90%</t>
  </si>
  <si>
    <t>Pioneer Közép-európai Részvény Alap A sorozat</t>
  </si>
  <si>
    <t>HU0000701891</t>
  </si>
  <si>
    <t>max. 0,17%</t>
  </si>
  <si>
    <t>Pioneer Közép-európai Részvény Alap I sorozat</t>
  </si>
  <si>
    <t>HU0000706668</t>
  </si>
  <si>
    <t>max. 0,7%</t>
  </si>
  <si>
    <t>Pioneer Magyar Indexkövető Részvény Alap A sorozat</t>
  </si>
  <si>
    <t>HU0000701842</t>
  </si>
  <si>
    <t>Pioneer Magyar Kötvény Alap A sorozat</t>
  </si>
  <si>
    <t>HU0000701834</t>
  </si>
  <si>
    <t>max. 1,3%</t>
  </si>
  <si>
    <t>Pioneer Magyar Kötvény Alap I sorozat</t>
  </si>
  <si>
    <t>HU0000706635</t>
  </si>
  <si>
    <t>max. 0,6%</t>
  </si>
  <si>
    <t>Pioneer Magyar Pénzpiaci Alap A sorozat</t>
  </si>
  <si>
    <t>HU0000701909</t>
  </si>
  <si>
    <t>max. 1%</t>
  </si>
  <si>
    <t>Pioneer Magyar Pénzpiaci Alap C sorozat</t>
  </si>
  <si>
    <t>HU0000704168</t>
  </si>
  <si>
    <t>max. 0,85%</t>
  </si>
  <si>
    <t>Pioneer Magyar Pénzpiaci Alap I sorozat</t>
  </si>
  <si>
    <t>HU0000706627</t>
  </si>
  <si>
    <t>max. 0,42%</t>
  </si>
  <si>
    <t>Pioneer Nemzetközi Vegyes Alapok Alapja A sorozat</t>
  </si>
  <si>
    <t>HU0000706643</t>
  </si>
  <si>
    <t>max. 1,2%</t>
  </si>
  <si>
    <t>Pioneer Nemzetközi Vegyes Alapok Alapja D sorozat</t>
  </si>
  <si>
    <t>HU0000701941</t>
  </si>
  <si>
    <t>Pioneer Selecta Európai Részvény Alapok Alapja A sorozat</t>
  </si>
  <si>
    <t>HU0000702014</t>
  </si>
  <si>
    <t>Pioneer Selecta Európai Részvény Alapok Alapja I sorozat</t>
  </si>
  <si>
    <t>HU0000706676</t>
  </si>
  <si>
    <t>Pioneer USA Devizarészvény Alapok Alapja A sorozat</t>
  </si>
  <si>
    <t>HU0000701883</t>
  </si>
  <si>
    <t>Pioneer USA Devizarészvény Alapok Alapja I sorozat</t>
  </si>
  <si>
    <t>HU0000706684</t>
  </si>
  <si>
    <t>Szuper 8 Plusz Tőkevédett Származtatott Alap</t>
  </si>
  <si>
    <t>HU0000709894</t>
  </si>
  <si>
    <t>Trendváltó Tőkevédett Származtatott Alap A sorozat</t>
  </si>
  <si>
    <t>HU0000710314</t>
  </si>
  <si>
    <t>Trendváltó Tőkevédett Származtatott Alap Komfort sorozat</t>
  </si>
  <si>
    <t>HU0000710397</t>
  </si>
  <si>
    <t>Trendváltó Plusz Tőkevédett Származtatott Alap A sorozat</t>
  </si>
  <si>
    <t>HU0000710652</t>
  </si>
  <si>
    <t>Trendváltó Plusz Tőkevédett Származtatott Alap Komfort sorozat</t>
  </si>
  <si>
    <t>HU0000710660</t>
  </si>
  <si>
    <t>Pioneer Cirkáló Származtatott Alap Asorozat</t>
  </si>
  <si>
    <t>HU0000711890</t>
  </si>
  <si>
    <t>max. 1,5%</t>
  </si>
  <si>
    <t>RMAX index feletti túlteljesítés 20%-a</t>
  </si>
  <si>
    <t>Pioneer Cirkáló Származtatott Alap I sorozat</t>
  </si>
  <si>
    <t>HU0000712690</t>
  </si>
  <si>
    <t>max. 0,5%</t>
  </si>
  <si>
    <t>Pioneer Katamarán Származtatott Alap A sorozat</t>
  </si>
  <si>
    <t>HU0000712096</t>
  </si>
  <si>
    <t>Pioneer Katamarán Származtatott Alap I sorozat</t>
  </si>
  <si>
    <t>HU0000712716</t>
  </si>
  <si>
    <t>max. 0,8%</t>
  </si>
  <si>
    <t>Pioneer Regatta Származtatott Alap A sorozat</t>
  </si>
  <si>
    <t>HU0000711353</t>
  </si>
  <si>
    <t>Pioneer Regatta Származtatott Alap I sorozat</t>
  </si>
  <si>
    <t>HU0000712674</t>
  </si>
  <si>
    <t>Fix 2012 Tavasz Kötvény Alap</t>
  </si>
  <si>
    <t>HU0000711312</t>
  </si>
  <si>
    <t>Titkok Kamrája Alap</t>
  </si>
  <si>
    <t>HU0000711296</t>
  </si>
  <si>
    <t>Pioneer Flotta Alapok Alapja</t>
  </si>
  <si>
    <t>HU0000712765</t>
  </si>
  <si>
    <t>max. 1,1%</t>
  </si>
  <si>
    <t>Pioneer Rövid Kötvény Alap A sorozat</t>
  </si>
  <si>
    <t>HU0000712724</t>
  </si>
  <si>
    <t>Pioneer Rövid Kötvény Alap H sorozat</t>
  </si>
  <si>
    <t>HU0000712740</t>
  </si>
  <si>
    <t>Quaestor Aranytallér Vegyes Nyíltvégű Befektetési Alap</t>
  </si>
  <si>
    <t>HU0000702675</t>
  </si>
  <si>
    <t>Quaestor Befektetési Alapkezelő Zrt.</t>
  </si>
  <si>
    <t>Quaestor Borostyán Nyíltvégű Befektetési Alap</t>
  </si>
  <si>
    <t>HU0000702659</t>
  </si>
  <si>
    <t>Quaestor Deviza Befektetési Alap</t>
  </si>
  <si>
    <t>HU0000702634</t>
  </si>
  <si>
    <t>0,15% de min. 60000 Ft</t>
  </si>
  <si>
    <t>Quaestor Kurázsi Pénzpiaci Nyíltvégű Befektetési Alap</t>
  </si>
  <si>
    <t>HU0000702642</t>
  </si>
  <si>
    <t>Quaestor Tallér Részvény Nyíltvégű Befektetési Alap</t>
  </si>
  <si>
    <t>HU0000702667</t>
  </si>
  <si>
    <t>Részvénytúlsúlyos alap</t>
  </si>
  <si>
    <t>Raiffeisen Alapok Alapja Konvergencia "A" sorozat</t>
  </si>
  <si>
    <t>HU0000702744</t>
  </si>
  <si>
    <t>Raiffeisen Befektetési Alapkezelő Zrt.</t>
  </si>
  <si>
    <t>maximum 2%</t>
  </si>
  <si>
    <t>maximum 0,15%</t>
  </si>
  <si>
    <t>Az Alapkezelő a lehetőségekhez képest mindent el fog követni, hogy az Alapot terhelő költségek éves szinten ne haladják meg az Alap átlagos nettó eszközértékének 3%-át.</t>
  </si>
  <si>
    <t>Raiffeisen Alapok Alapja Konvergencia "B" sorozat</t>
  </si>
  <si>
    <t>HU0000708888</t>
  </si>
  <si>
    <t>Raiffeisen EMEA Részvény Alapok Alapja "A" sorozat</t>
  </si>
  <si>
    <t>HU0000703715</t>
  </si>
  <si>
    <t>maximum 1,5%</t>
  </si>
  <si>
    <t>maximum 0,2%</t>
  </si>
  <si>
    <t>Raiffeisen EMEA Részvény Alapok Alapja "B" sorozat</t>
  </si>
  <si>
    <t>HU0000708912</t>
  </si>
  <si>
    <t>Raiffeisen Tőke- és Hozamvédett Likviditási Alap</t>
  </si>
  <si>
    <t>HU0000703624</t>
  </si>
  <si>
    <t>Raiffeisen Hozam Prémium Származtatott Alap</t>
  </si>
  <si>
    <t>HU0000703699</t>
  </si>
  <si>
    <t>maximum 0,10%</t>
  </si>
  <si>
    <t xml:space="preserve">Raiffeisen Index Prémium Származtatott Alap </t>
  </si>
  <si>
    <t>HU0000703707</t>
  </si>
  <si>
    <t>maximum 3,0%</t>
  </si>
  <si>
    <t>maximum 0,175%</t>
  </si>
  <si>
    <t>Raiffeisen Ingatlan Alap "A" sorozat</t>
  </si>
  <si>
    <t>HU0000702386</t>
  </si>
  <si>
    <t>maximum 2,0%</t>
  </si>
  <si>
    <t>PSZÁF díj éves mértéke 0,025% az alap nettó eszközértékére vetítve.
Létesítmény Gazdálkodónak fizetett évi 0,4% az ingatlanok értékére vetítve. Kivételt képeznek azok a megvásárolt ingatlanok, amelyekre vonatkozóan az Alapkezelő az Alap Létesítmény Gazdálkodójától eltérő szervezettel egyedi létesítménygazdálkodási szerződést köt.</t>
  </si>
  <si>
    <t>Raiffeisen Ingatlan Alap "B" sorozat</t>
  </si>
  <si>
    <t>HU0000703798</t>
  </si>
  <si>
    <t>Raiffeisen Ingatlan Alap "C" sorozat</t>
  </si>
  <si>
    <t>HU0000703806</t>
  </si>
  <si>
    <t>Raiffeisen Kötvény Alap "A" sorozat</t>
  </si>
  <si>
    <t>HU0000702782</t>
  </si>
  <si>
    <t>Az Alapkezelő a lehetőségekhez képest mindent el fog követni, 
hogy az Alapot terhelő költségek éves szinten ne haladják meg az Alap átlagos nettó eszközértékének 2%-át.</t>
  </si>
  <si>
    <t>Raiffeisen Kötvény Alap "B" sorozat</t>
  </si>
  <si>
    <t>HU0000708854</t>
  </si>
  <si>
    <t>Raiffeisen Likviditási Alap</t>
  </si>
  <si>
    <t>HU0000702097</t>
  </si>
  <si>
    <t>Raiffeisen Nemzetközi Részvény Alap "A" sorozat</t>
  </si>
  <si>
    <t>HU0000702790</t>
  </si>
  <si>
    <t>maximum 0,20%</t>
  </si>
  <si>
    <t>Az Alapkezelő a lehetőségekhez képest mindent el fog követni, 
hogy az Alapot terhelő költségek éves szinten ne haladják meg az Alap átlagos nettó eszközértékének 3%-át.</t>
  </si>
  <si>
    <t>Raiffeisen Nemzetközi Részvény Alap "B" sorozat</t>
  </si>
  <si>
    <t>HU0000708870</t>
  </si>
  <si>
    <t xml:space="preserve">Raiffeisen Kamat Prémium Rövid Kötvény Alap </t>
  </si>
  <si>
    <t>HU0000702758</t>
  </si>
  <si>
    <t>Raiffeisen Perspektíva Alap "A" sorozat</t>
  </si>
  <si>
    <t>HU0000705660</t>
  </si>
  <si>
    <t>maximum 0,08%</t>
  </si>
  <si>
    <t>Raiffeisen Perspektíva Alap "B" sorozat</t>
  </si>
  <si>
    <t>HU0000709381</t>
  </si>
  <si>
    <t xml:space="preserve">Raiffeisen Perspektíva Euró Alap  </t>
  </si>
  <si>
    <t>HU0000705652</t>
  </si>
  <si>
    <t>Raiffeisen Private Banking Corvinus Alapok Alapja</t>
  </si>
  <si>
    <t>HU0000705249</t>
  </si>
  <si>
    <t>maximum 1,0%</t>
  </si>
  <si>
    <t>Raiffeisen Private Banking Pannónia Alapok Alapja "A" sorozat</t>
  </si>
  <si>
    <t>HU0000705231</t>
  </si>
  <si>
    <t>Raiffeisen Private Banking Pannónia Alapok Alapja "B" sorozat</t>
  </si>
  <si>
    <t>HU0000709407</t>
  </si>
  <si>
    <t>Raiffeisen Private Banking Rajna Alapok Alapja  "A" sorozat</t>
  </si>
  <si>
    <t>HU0000705983</t>
  </si>
  <si>
    <t>Raiffeisen Private Banking Rajna Alapok Alapja  "B" sorozat</t>
  </si>
  <si>
    <t>HU0000709399</t>
  </si>
  <si>
    <t>Raiffeisen Részvény Alap "A" sorozat</t>
  </si>
  <si>
    <t>HU0000702766</t>
  </si>
  <si>
    <t>maximum 0,25%</t>
  </si>
  <si>
    <t>Raiffeisen Részvény Alap "B" sorozat</t>
  </si>
  <si>
    <t>HU0000708862</t>
  </si>
  <si>
    <t>Raiffeisen EURO Likviditási Alap</t>
  </si>
  <si>
    <t>HU0000708508</t>
  </si>
  <si>
    <t>maximum 1%</t>
  </si>
  <si>
    <t>Raiffeisen 2016 Kötvény Alap</t>
  </si>
  <si>
    <t>HU0000710215</t>
  </si>
  <si>
    <t>megszűnéskori alapkezelői díj: az Alap lejárata miatti megszűnésekor az utolsó értékelésnapi nettó eszközértékének legfeljebb 1%-a</t>
  </si>
  <si>
    <t>Raiffeisen Hozamrögzítő Tőkevédett Alapok Alapja</t>
  </si>
  <si>
    <t>HU0000710207</t>
  </si>
  <si>
    <t>maximum 2,5%</t>
  </si>
  <si>
    <t>megszűnéskori alapkezelői díj: az Alap lejárata miatti megszűnésekor az utolsó értékelésnapi nettó eszközértékének legfeljebb 3%-a</t>
  </si>
  <si>
    <t>Raiffeisen Földünk Értékei 2 Tőkevédett Származtatott Alap</t>
  </si>
  <si>
    <t>HU0000710793</t>
  </si>
  <si>
    <t>maximum 3%</t>
  </si>
  <si>
    <t>Raiffeisen TOP 8 Tőkevédett Származtatott Alap</t>
  </si>
  <si>
    <t>HU0000710355</t>
  </si>
  <si>
    <t>az Alap futamideje alatt 
éves átlagban maximum 3%</t>
  </si>
  <si>
    <t>Generali Abszolút Hozam Származtatott Alap</t>
  </si>
  <si>
    <t>HU0000706833</t>
  </si>
  <si>
    <t>Generali Alapkezelő Zrt.</t>
  </si>
  <si>
    <t>Generali Amazonas Latin-Amerikai Részvény VE Bef. Alap</t>
  </si>
  <si>
    <t>HU0000708797</t>
  </si>
  <si>
    <t>Generali Arany Oroszlán Nk. Rv. Alap A sorozat</t>
  </si>
  <si>
    <t>HU0000701818</t>
  </si>
  <si>
    <t>Generali Arany Oroszlán Nk. Rv. Alap B sorozat</t>
  </si>
  <si>
    <t>HU0000710710</t>
  </si>
  <si>
    <t>Generali Cash Pénzpiaci Alap A sorozat</t>
  </si>
  <si>
    <t>HU0000705744</t>
  </si>
  <si>
    <t>Generali Cash Pénzpiaci Alap B sorozat</t>
  </si>
  <si>
    <t>HU0000702063</t>
  </si>
  <si>
    <t>Generali Fejlődő Piaci Rv. Alapok Alapja A sorozat</t>
  </si>
  <si>
    <t>HU0000706825</t>
  </si>
  <si>
    <t>Generali Fejlődő Piaci Rv. Alapok Alapja B sorozat</t>
  </si>
  <si>
    <t>HU0000710728</t>
  </si>
  <si>
    <t>Generali Főnix Távol-Keleti Részvény VE Alapok Alapja</t>
  </si>
  <si>
    <t>HU0000708805</t>
  </si>
  <si>
    <t>Generali Gold Közép-Kelet Európai Rv. Alap A sorozat</t>
  </si>
  <si>
    <t>HU0000706809</t>
  </si>
  <si>
    <t>Generali Gold Közép-Kelet Európai Rv. Alap B sorozat</t>
  </si>
  <si>
    <t>HU0000710785</t>
  </si>
  <si>
    <t>Generali Greenergy Abszolút Hozam Alap</t>
  </si>
  <si>
    <t>HU0000708813</t>
  </si>
  <si>
    <t>Generali Hazai Kötvény Alap A sorozat</t>
  </si>
  <si>
    <t>HU0000705736</t>
  </si>
  <si>
    <t>Generali Hazai Kötvény Alap B sorozat</t>
  </si>
  <si>
    <t>HU0000702071</t>
  </si>
  <si>
    <t>Generali IC Ázsiai Részvény VE Befektetési Alap</t>
  </si>
  <si>
    <t>HU0000708821</t>
  </si>
  <si>
    <t>Generali Infrastrukturális Abszolút Hozam Alap</t>
  </si>
  <si>
    <t>HU0000706817</t>
  </si>
  <si>
    <t>Generali IPO Abszolút Hozam Alap</t>
  </si>
  <si>
    <t>HU0000706791</t>
  </si>
  <si>
    <t>Generali Mustang Amerikai Rv. Alap A sorozat</t>
  </si>
  <si>
    <t>HU0000705603</t>
  </si>
  <si>
    <t>Generali Mustang Amerikai Rv. Alap B sorozat</t>
  </si>
  <si>
    <t>HU0000710702</t>
  </si>
  <si>
    <t>Generali Tripla 5 Tőke és Hozamvédett Származtatott Alap</t>
  </si>
  <si>
    <t>HU0000709415</t>
  </si>
  <si>
    <t>BUX ETF Alap</t>
  </si>
  <si>
    <t>HU0000704960</t>
  </si>
  <si>
    <t>OTP Alapkezelő Zrt.</t>
  </si>
  <si>
    <t>hazai/HUF</t>
  </si>
  <si>
    <t>max 0,50%</t>
  </si>
  <si>
    <t>max 0.05%</t>
  </si>
  <si>
    <t>max 1,00%</t>
  </si>
  <si>
    <t>OTP Abszolút Hozam Alap A sorozat</t>
  </si>
  <si>
    <t>HU0000704457</t>
  </si>
  <si>
    <t>globális</t>
  </si>
  <si>
    <t>max 2,00%</t>
  </si>
  <si>
    <t>max 0.04%</t>
  </si>
  <si>
    <t>OTP Abszolút Hozam Alap B sorozat</t>
  </si>
  <si>
    <t>HU0000704440</t>
  </si>
  <si>
    <t>OTP Afrika Részvény Alap A sorozat</t>
  </si>
  <si>
    <t>HU0000709753</t>
  </si>
  <si>
    <t>afrikai</t>
  </si>
  <si>
    <t>max 0.20%</t>
  </si>
  <si>
    <t>OTP Afrika Részvény Alap B sorozat</t>
  </si>
  <si>
    <t>HU0000709878</t>
  </si>
  <si>
    <t>max 0.80%</t>
  </si>
  <si>
    <t>OTP Afrika Részvény Alap C sorozat</t>
  </si>
  <si>
    <t>HU0000709886</t>
  </si>
  <si>
    <t>OTP Agrárpiaci Trend Fix I. Alap</t>
  </si>
  <si>
    <t>HU0000710066</t>
  </si>
  <si>
    <t>max 2.00%</t>
  </si>
  <si>
    <t>max 1.50%</t>
  </si>
  <si>
    <t>OTP Agrárpiaci Trend Fix II. Alap</t>
  </si>
  <si>
    <t>HU0000710223</t>
  </si>
  <si>
    <t>nincs KID</t>
  </si>
  <si>
    <t>OTP Aranygól Alap</t>
  </si>
  <si>
    <t>HU0000708953</t>
  </si>
  <si>
    <t>OTP Árupiaci Trend Fix I.  Alap</t>
  </si>
  <si>
    <t>HU0000709555</t>
  </si>
  <si>
    <t>OTP Árupiaci Trend Fix II. Alap</t>
  </si>
  <si>
    <t>HU0000709910</t>
  </si>
  <si>
    <t>OTP Árupiaci Trend Fix III. Alap</t>
  </si>
  <si>
    <t>HU0000710447</t>
  </si>
  <si>
    <t>OTP Ázsiai Ingatlan Alapok Alapja A sorozat</t>
  </si>
  <si>
    <t>HU0000706718</t>
  </si>
  <si>
    <t>ázsiai</t>
  </si>
  <si>
    <t>OTP Ázsiai Ingatlan Alapok Alapja B sorozat</t>
  </si>
  <si>
    <t>HU0000706726</t>
  </si>
  <si>
    <t>OTP DOLLÁR Pénzpiaci Alap</t>
  </si>
  <si>
    <t>HU0000702170</t>
  </si>
  <si>
    <t>észak-amerikai/USD</t>
  </si>
  <si>
    <t>OTP Dupla Fix II. Alap</t>
  </si>
  <si>
    <t>HU0000708466</t>
  </si>
  <si>
    <t>OTP Dupla Fix Plusz Alap</t>
  </si>
  <si>
    <t>HU0000708599</t>
  </si>
  <si>
    <t>OTP Dupla Fix Plusz II. Alap</t>
  </si>
  <si>
    <t>HU0000708748</t>
  </si>
  <si>
    <t>OTP EMDA Származtatott Alap</t>
  </si>
  <si>
    <t>HU0000706361</t>
  </si>
  <si>
    <t>feltörekvő piaci</t>
  </si>
  <si>
    <t>OTP EMEA Kötvény Alap (856)</t>
  </si>
  <si>
    <t>HU0000711015</t>
  </si>
  <si>
    <t>OTP EURÓ Pénzpiaci Alap</t>
  </si>
  <si>
    <t>HU0000702162</t>
  </si>
  <si>
    <t>európai/EUR</t>
  </si>
  <si>
    <t>OTP Eurogól Hozamvédett Zártvégű Alap</t>
  </si>
  <si>
    <t>HU0000711437</t>
  </si>
  <si>
    <t>OTP Európa-válogatott Alap</t>
  </si>
  <si>
    <t>HU0000709373</t>
  </si>
  <si>
    <t>OTP Fejlett Piaci Trend Fix I. Alap</t>
  </si>
  <si>
    <t>HU0000710579</t>
  </si>
  <si>
    <t>OTP Fejlett Piaci Trend Fix II. Alap</t>
  </si>
  <si>
    <t>HU0000710751</t>
  </si>
  <si>
    <t>OTP Feltörekvő Piaci Trend Fix I. Alap</t>
  </si>
  <si>
    <t>HU0000709548</t>
  </si>
  <si>
    <t>OTP Feltörekvő Piaci trend Fix II. Alap</t>
  </si>
  <si>
    <t>HU0000709902</t>
  </si>
  <si>
    <t>OTP Feltörekvő Piaci Trend Fix III. Alap</t>
  </si>
  <si>
    <t>HU0000710041</t>
  </si>
  <si>
    <t>OTP Feltörekvő Piaci Trend Fix IV. Alap</t>
  </si>
  <si>
    <t>HU0000710231</t>
  </si>
  <si>
    <t>OTP Feltörekvő Piaci Trend Fix IX. Alap</t>
  </si>
  <si>
    <t>HU0000711064</t>
  </si>
  <si>
    <t>OTP Feltörekvő Piaci Trend Fix V. Alap</t>
  </si>
  <si>
    <t>HU0000710454</t>
  </si>
  <si>
    <t>OTP Feltörekvő Piaci Trend Fix VI. Alap</t>
  </si>
  <si>
    <t>HU0000710561</t>
  </si>
  <si>
    <t>OTP Feltörekvő Piaci Trend Fix VII. Alap</t>
  </si>
  <si>
    <t>HU0000710744</t>
  </si>
  <si>
    <t>OTP Feltörekvő Piaci Trend Fix VIII. Alap</t>
  </si>
  <si>
    <t>HU0000710900</t>
  </si>
  <si>
    <t>OTP Föld Kincsei Alapok Alapja A sorozat</t>
  </si>
  <si>
    <t>HU0000707633</t>
  </si>
  <si>
    <t>OTP Föld Kincsei Alapok Alapja B sorozat</t>
  </si>
  <si>
    <t>HU0000707641</t>
  </si>
  <si>
    <t>feltörekvő európai</t>
  </si>
  <si>
    <t>OTP G10 Euró Származtatott Alap A sorozat</t>
  </si>
  <si>
    <t>HU0000706221</t>
  </si>
  <si>
    <t>fejlett piaci</t>
  </si>
  <si>
    <t>OTP G10 Euró Származtatott Alap B sorozat</t>
  </si>
  <si>
    <t>HU0000710298</t>
  </si>
  <si>
    <t>OTP Jövő Márkái Alap</t>
  </si>
  <si>
    <t>HU0000709035</t>
  </si>
  <si>
    <t>OTP Jövő Márkái II. Alap</t>
  </si>
  <si>
    <t>HU0000709233</t>
  </si>
  <si>
    <t>OTP Jubileum Alap</t>
  </si>
  <si>
    <t>HU0000707377</t>
  </si>
  <si>
    <t>OTP Klímaváltozás130/30  A sorozat</t>
  </si>
  <si>
    <t>HU0000706239</t>
  </si>
  <si>
    <t>OTP Klímaváltozás 130/30 B sorozat</t>
  </si>
  <si>
    <t>HU0000706247</t>
  </si>
  <si>
    <t>OTP Közép-Európai Részvény Alap</t>
  </si>
  <si>
    <t>HU0000703855</t>
  </si>
  <si>
    <t>közép-kelet európai</t>
  </si>
  <si>
    <t>max 2.50%</t>
  </si>
  <si>
    <t>HU0000702865</t>
  </si>
  <si>
    <t>OTP Maxima A sorozat</t>
  </si>
  <si>
    <t>OTP Omega Fejlett Piaci Rv. Alapok Alapja A sorozat</t>
  </si>
  <si>
    <t>HU0000702899</t>
  </si>
  <si>
    <t>OTP Omega Fejlett Piaci Rv. Alapok Alapja B sorozat</t>
  </si>
  <si>
    <t>HU0000703897</t>
  </si>
  <si>
    <t>HU0000702873</t>
  </si>
  <si>
    <t>OTP Optima A sorozat</t>
  </si>
  <si>
    <t>OTP Orosz Részvény Alap A sorozat</t>
  </si>
  <si>
    <t>HU0000709019</t>
  </si>
  <si>
    <t>orosz</t>
  </si>
  <si>
    <t>OTP Orosz Részvény Alap B sorozat</t>
  </si>
  <si>
    <t>HU0000709084</t>
  </si>
  <si>
    <t>OTP Orosz Részvény Alap C sorozat</t>
  </si>
  <si>
    <t>HU0000709092</t>
  </si>
  <si>
    <t>OTP Paletta  Alap</t>
  </si>
  <si>
    <t>HU0000702881</t>
  </si>
  <si>
    <t>OTP Pénzpiaci Alap</t>
  </si>
  <si>
    <t>HU0000703491</t>
  </si>
  <si>
    <t>OTP Planéta Felt. Piaci Rv. Alapok Alapja A sorozat</t>
  </si>
  <si>
    <t>HU0000705579</t>
  </si>
  <si>
    <t>fejlődő országok (Latin-Amerika Délkelet-Ázsia és Kelet-Európa valamint Afrika)</t>
  </si>
  <si>
    <t>OTP Planéta Felt. Piaci Rv. Alapok Alapja B sorozat</t>
  </si>
  <si>
    <t>HU0000705561</t>
  </si>
  <si>
    <t>OTP Prémium Euró Alap</t>
  </si>
  <si>
    <t>HU0000705041</t>
  </si>
  <si>
    <t>max 0.60%</t>
  </si>
  <si>
    <t>OTP Prémium Kiegyensúlyozott Alap</t>
  </si>
  <si>
    <t>HU0000705025</t>
  </si>
  <si>
    <t>OTP Prémium Klasszikus Alap</t>
  </si>
  <si>
    <t>HU0000705017</t>
  </si>
  <si>
    <t>max 0.50%</t>
  </si>
  <si>
    <t>OTP Prémium Növekedési Alap</t>
  </si>
  <si>
    <t>HU0000705033</t>
  </si>
  <si>
    <t>max 0.70%</t>
  </si>
  <si>
    <t>OTP Prémium Pénzpiaci Alap</t>
  </si>
  <si>
    <t>HU0000712161</t>
  </si>
  <si>
    <t>OTP Prémium Származtatott Alapok Alapja</t>
  </si>
  <si>
    <t>HU0000710249</t>
  </si>
  <si>
    <t>OTP Quality  Alap A sorozat</t>
  </si>
  <si>
    <t>HU0000702907</t>
  </si>
  <si>
    <t>OTP Quality Alap B sorozat</t>
  </si>
  <si>
    <t>HU0000706213</t>
  </si>
  <si>
    <t>OTP Remix20 Alap</t>
  </si>
  <si>
    <t>HU0000713045</t>
  </si>
  <si>
    <t>OTP Supra  Alap</t>
  </si>
  <si>
    <t>HU0000706379</t>
  </si>
  <si>
    <t>OTP Szinergia Alap</t>
  </si>
  <si>
    <t>HU0000711684</t>
  </si>
  <si>
    <t>OTP Szinergia II.  Alap</t>
  </si>
  <si>
    <t>HU0000711858</t>
  </si>
  <si>
    <t>OTP Szinergia III. Alap</t>
  </si>
  <si>
    <t>HU0000712054</t>
  </si>
  <si>
    <t>OTP Szinergia IV. Alap</t>
  </si>
  <si>
    <t>HU0000712237</t>
  </si>
  <si>
    <t>OTP Szinergia Plusz Alap</t>
  </si>
  <si>
    <t>HU0000712484</t>
  </si>
  <si>
    <t>OTP Szinergia Plusz II. Alap</t>
  </si>
  <si>
    <t>HU0000712575</t>
  </si>
  <si>
    <t>OTP Török Részvény Alap A sorozat</t>
  </si>
  <si>
    <t>HU0000709001</t>
  </si>
  <si>
    <t>török</t>
  </si>
  <si>
    <t>OTP Török Részvény Alap B sorozat</t>
  </si>
  <si>
    <t>HU0000709076</t>
  </si>
  <si>
    <t>OTP Török Részvény Alap C sorozat</t>
  </si>
  <si>
    <t>HU0000709100</t>
  </si>
  <si>
    <t>OTP Trend Alap A sorozat</t>
  </si>
  <si>
    <t>HU0000711007</t>
  </si>
  <si>
    <t>OTP Trend Alap B sorozat</t>
  </si>
  <si>
    <t>HU0000711049</t>
  </si>
  <si>
    <t>OTP Trendvadász I. Hozamvédett Zártvégű Alap</t>
  </si>
  <si>
    <t>HU0000711189</t>
  </si>
  <si>
    <t>OTP Trendvadász II. Hozamvédett Zártvégű Alap</t>
  </si>
  <si>
    <t>HU0000711288</t>
  </si>
  <si>
    <t>OTP Új Európa Alap A sorozat</t>
  </si>
  <si>
    <t>HU0000705827</t>
  </si>
  <si>
    <t>OTP Új Európa Alap B sorozat</t>
  </si>
  <si>
    <t>HU0000705835</t>
  </si>
  <si>
    <t>OTP Világjátékok Hozamvédett Zártvégű Alap</t>
  </si>
  <si>
    <t>HU0000711536</t>
  </si>
  <si>
    <t>2014.05.13-ig: 0,50%                 
2014.05.14-től: 0,80%</t>
  </si>
  <si>
    <t>2014.04.23-ig: 2,00%                 
2014.04.24-től: 0,8%</t>
  </si>
  <si>
    <t xml:space="preserve">    </t>
  </si>
  <si>
    <t>Az alapra terhelt összes korrigált költség
(Ft / deviza)</t>
  </si>
  <si>
    <t>Alapkezelési díj/összes korrigált költség</t>
  </si>
  <si>
    <t>Letétkezelési díj/összes korrigált költség</t>
  </si>
  <si>
    <t>Alapkezelési díj/SÁNE</t>
  </si>
  <si>
    <t>Letétkezelési díj/SÁNE</t>
  </si>
  <si>
    <t>TER</t>
  </si>
  <si>
    <t>0.45% forgalmazási jutalék;  
0.05% különadó;
0.025% felügyeleti díj;
az ingatlanok működésével és működtetésével kapcsolatos költségek (max.1,5%), biztosítási díjak (max.0,03%), állagmegőrzéshez szükséges felújítási költségek (max.1,5%-a), építés alatt álló ingatlanok befejező beruházásai (max. 30%-a), ingatlanok értéknövelő beruházásai (max. 5%), illetékek (hatályos jogszabályi rendelkezések alapján), helyi adók (hatályos jogszabályi rendelkezések alapján), vissza nem igényelhető általános forgalmi adó (hatályos jogszabályi rendelkezések alapján), jogi költség, eljárási díjak (max. 0,3%), működési költségek (pl.: bankköltségek, KELER díjak, közzétételek stb.) (max 0,7%), a befektetési alap tulajdonában álló ingatlanok hasznosításával és értékesítésével, és az ezzel kapcsolatos tanácsadással megbízott szervezetek díjai (max. 3%), a befektetési alap nevében felvett hitelek után fizetendő hiteldíjak (max. 3%)</t>
  </si>
  <si>
    <t>Részvényalap (név és befektetési politika változás 2015.02.20-tól. Előtte "származtatott alap"</t>
  </si>
  <si>
    <t>1. 15mrd eszközértékig: ingatlanbefektetési állomány 0.15%-a és a likvid eszközök 0.2%-a     2. 15mrd eszközérték felett: ingatlanbefektetési állomány 0.125%-a és a likvid eszközök állomány 0.15%-a                                   3. ha a likvid eszközök értéke negatív, akkor a nettó eszközérték az alap, mértéke az ingatlanállományra alkalmazott %</t>
  </si>
  <si>
    <t>Az alapre terhelt egyéb költség</t>
  </si>
  <si>
    <t xml:space="preserve">Korrigált  értékpapír kereskedési és bankköltség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</si>
</sst>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F_t_-;\-* #,##0\ _F_t_-;_-* &quot;-&quot;\ _F_t_-;_-@_-"/>
    <numFmt numFmtId="44" formatCode="_-* #,##0.00\ &quot;Ft&quot;_-;\-* #,##0.00\ &quot;Ft&quot;_-;_-* &quot;-&quot;??\ &quot;Ft&quot;_-;_-@_-"/>
    <numFmt numFmtId="43" formatCode="_-* #,##0.00\ _F_t_-;\-* #,##0.00\ _F_t_-;_-* &quot;-&quot;??\ _F_t_-;_-@_-"/>
    <numFmt numFmtId="164" formatCode="_-* #,##0.00_-;\-* #,##0.00_-;_-* &quot;-&quot;??_-;_-@_-"/>
    <numFmt numFmtId="165" formatCode="0.000%"/>
    <numFmt numFmtId="166" formatCode="0.0000%"/>
    <numFmt numFmtId="167" formatCode="_-* #,##0\ _F_t_-;\-* #,##0\ _F_t_-;_-* &quot;-&quot;??\ _F_t_-;_-@_-"/>
    <numFmt numFmtId="168" formatCode="#,##0\ _F_t"/>
    <numFmt numFmtId="169" formatCode="&quot;max. &quot;0.00%"/>
    <numFmt numFmtId="170" formatCode="_(* #,##0_);_(* \(#,##0\);_(* &quot;-&quot;??_);_(@_)"/>
  </numFmts>
  <fonts count="17" x14ac:knownFonts="1">
    <font>
      <sz val="10"/>
      <color theme="1"/>
      <name val="Calibri"/>
      <family val="2"/>
      <charset val="238"/>
      <scheme val="minor"/>
    </font>
    <font>
      <sz val="10"/>
      <color theme="1"/>
      <name val="Calibri"/>
      <family val="2"/>
      <charset val="238"/>
    </font>
    <font>
      <sz val="10"/>
      <color theme="1"/>
      <name val="Calibri"/>
      <family val="2"/>
      <charset val="238"/>
      <scheme val="minor"/>
    </font>
    <font>
      <sz val="10"/>
      <color rgb="FF9C0006"/>
      <name val="Calibri"/>
      <family val="2"/>
      <charset val="238"/>
    </font>
    <font>
      <sz val="11"/>
      <color theme="1"/>
      <name val="Calibri"/>
      <family val="2"/>
      <charset val="238"/>
      <scheme val="minor"/>
    </font>
    <font>
      <sz val="10"/>
      <name val="Arial"/>
      <family val="2"/>
      <charset val="238"/>
    </font>
    <font>
      <b/>
      <sz val="10"/>
      <color indexed="8"/>
      <name val="Times New Roman"/>
      <family val="1"/>
      <charset val="238"/>
    </font>
    <font>
      <sz val="10"/>
      <name val="Times New Roman"/>
      <family val="1"/>
      <charset val="238"/>
    </font>
    <font>
      <sz val="11"/>
      <name val="Calibri"/>
      <family val="2"/>
      <charset val="238"/>
    </font>
    <font>
      <sz val="11"/>
      <color theme="1"/>
      <name val="Times New Roman"/>
      <family val="2"/>
      <charset val="238"/>
    </font>
    <font>
      <sz val="10"/>
      <color indexed="8"/>
      <name val="Arial"/>
      <family val="2"/>
      <charset val="238"/>
    </font>
    <font>
      <sz val="10"/>
      <color indexed="8"/>
      <name val="Arial"/>
      <family val="2"/>
    </font>
    <font>
      <sz val="10"/>
      <color theme="1"/>
      <name val="Times New Roman"/>
      <family val="1"/>
      <charset val="238"/>
    </font>
    <font>
      <sz val="11"/>
      <color indexed="8"/>
      <name val="Calibri"/>
      <family val="2"/>
      <charset val="238"/>
    </font>
    <font>
      <sz val="10"/>
      <color rgb="FF000000"/>
      <name val="Times New Roman"/>
      <family val="1"/>
      <charset val="238"/>
    </font>
    <font>
      <sz val="10"/>
      <color indexed="8"/>
      <name val="Times New Roman"/>
      <family val="1"/>
      <charset val="238"/>
    </font>
    <font>
      <sz val="11"/>
      <color theme="1"/>
      <name val="Times New Roman"/>
      <family val="1"/>
      <charset val="238"/>
    </font>
  </fonts>
  <fills count="21">
    <fill>
      <patternFill patternType="none"/>
    </fill>
    <fill>
      <patternFill patternType="gray125"/>
    </fill>
    <fill>
      <patternFill patternType="solid">
        <fgColor rgb="FFFFC7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7">
    <xf numFmtId="0" fontId="0" fillId="0" borderId="0"/>
    <xf numFmtId="0" fontId="3" fillId="2" borderId="0" applyNumberFormat="0" applyBorder="0" applyAlignment="0" applyProtection="0"/>
    <xf numFmtId="0" fontId="4" fillId="0" borderId="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 borderId="1" applyNumberFormat="0" applyFont="0" applyAlignment="0" applyProtection="0"/>
    <xf numFmtId="0" fontId="9" fillId="3" borderId="1" applyNumberFormat="0" applyFont="0" applyAlignment="0" applyProtection="0"/>
    <xf numFmtId="0" fontId="9" fillId="3" borderId="1" applyNumberFormat="0" applyFont="0" applyAlignment="0" applyProtection="0"/>
    <xf numFmtId="0" fontId="9" fillId="3" borderId="1" applyNumberFormat="0" applyFont="0" applyAlignment="0" applyProtection="0"/>
    <xf numFmtId="0" fontId="9" fillId="3" borderId="1" applyNumberFormat="0" applyFont="0" applyAlignment="0" applyProtection="0"/>
    <xf numFmtId="0" fontId="5" fillId="0" borderId="0"/>
    <xf numFmtId="0" fontId="5" fillId="0" borderId="0"/>
    <xf numFmtId="9"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10" fillId="0" borderId="0" applyFill="0">
      <alignment horizontal="left" vertical="center" wrapText="1"/>
    </xf>
    <xf numFmtId="0" fontId="11" fillId="0" borderId="0" applyFill="0">
      <alignment horizontal="left" vertical="center" wrapText="1"/>
    </xf>
    <xf numFmtId="9" fontId="5" fillId="0" borderId="0" applyFont="0" applyFill="0" applyBorder="0" applyAlignment="0" applyProtection="0"/>
    <xf numFmtId="0" fontId="4" fillId="0" borderId="0"/>
    <xf numFmtId="0" fontId="8" fillId="0" borderId="0"/>
    <xf numFmtId="0" fontId="5" fillId="0" borderId="0"/>
    <xf numFmtId="0" fontId="13" fillId="0" borderId="0"/>
    <xf numFmtId="0" fontId="5" fillId="0" borderId="0"/>
    <xf numFmtId="0" fontId="13"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82">
    <xf numFmtId="0" fontId="0" fillId="0" borderId="0" xfId="0"/>
    <xf numFmtId="0" fontId="12" fillId="0" borderId="3" xfId="2" applyFont="1" applyFill="1" applyBorder="1" applyAlignment="1">
      <alignment horizontal="center" vertical="center" wrapText="1"/>
    </xf>
    <xf numFmtId="0" fontId="12" fillId="18" borderId="3" xfId="2" applyFont="1" applyFill="1" applyBorder="1"/>
    <xf numFmtId="0" fontId="15" fillId="18" borderId="3" xfId="74" applyFont="1" applyFill="1" applyBorder="1" applyAlignment="1">
      <alignment horizontal="center" vertical="center" wrapText="1"/>
    </xf>
    <xf numFmtId="0" fontId="7" fillId="18" borderId="3" xfId="74" applyFont="1" applyFill="1" applyBorder="1" applyAlignment="1">
      <alignment horizontal="center" vertical="center" wrapText="1"/>
    </xf>
    <xf numFmtId="10" fontId="7" fillId="0" borderId="3" xfId="1" applyNumberFormat="1" applyFont="1" applyFill="1" applyBorder="1" applyAlignment="1">
      <alignment horizontal="center" vertical="center" wrapText="1"/>
    </xf>
    <xf numFmtId="3" fontId="7" fillId="18" borderId="3" xfId="2" applyNumberFormat="1" applyFont="1" applyFill="1" applyBorder="1" applyAlignment="1">
      <alignment horizontal="center" vertical="center" wrapText="1"/>
    </xf>
    <xf numFmtId="3" fontId="12" fillId="18" borderId="3" xfId="2" applyNumberFormat="1" applyFont="1" applyFill="1" applyBorder="1" applyAlignment="1">
      <alignment horizontal="center" vertical="center" wrapText="1"/>
    </xf>
    <xf numFmtId="0" fontId="12" fillId="18" borderId="3" xfId="2" applyFont="1" applyFill="1" applyBorder="1" applyAlignment="1">
      <alignment horizontal="left" vertical="center" wrapText="1"/>
    </xf>
    <xf numFmtId="0" fontId="12" fillId="0" borderId="0" xfId="0" applyFont="1" applyAlignment="1">
      <alignment vertical="center" wrapText="1"/>
    </xf>
    <xf numFmtId="3" fontId="12" fillId="0" borderId="0" xfId="0" applyNumberFormat="1" applyFont="1" applyAlignment="1">
      <alignment vertical="center" wrapText="1"/>
    </xf>
    <xf numFmtId="10" fontId="12" fillId="19" borderId="3" xfId="2" applyNumberFormat="1" applyFont="1" applyFill="1" applyBorder="1" applyAlignment="1">
      <alignment horizontal="center" vertical="center" wrapText="1"/>
    </xf>
    <xf numFmtId="3" fontId="12" fillId="19" borderId="3" xfId="2" applyNumberFormat="1" applyFont="1" applyFill="1" applyBorder="1" applyAlignment="1">
      <alignment horizontal="right" vertical="center" wrapText="1"/>
    </xf>
    <xf numFmtId="0" fontId="15" fillId="18" borderId="3" xfId="2" applyFont="1" applyFill="1" applyBorder="1" applyAlignment="1">
      <alignment horizontal="center" vertical="center" wrapText="1"/>
    </xf>
    <xf numFmtId="0" fontId="12" fillId="18" borderId="3" xfId="2" applyFont="1" applyFill="1" applyBorder="1" applyAlignment="1">
      <alignment vertical="center" wrapText="1"/>
    </xf>
    <xf numFmtId="10" fontId="12" fillId="17" borderId="3" xfId="2" applyNumberFormat="1" applyFont="1" applyFill="1" applyBorder="1" applyAlignment="1">
      <alignment horizontal="center" vertical="center" wrapText="1"/>
    </xf>
    <xf numFmtId="3" fontId="15" fillId="18" borderId="3" xfId="71" applyNumberFormat="1" applyFont="1" applyFill="1" applyBorder="1" applyAlignment="1">
      <alignment horizontal="right" vertical="center" wrapText="1"/>
    </xf>
    <xf numFmtId="3" fontId="12" fillId="0" borderId="0" xfId="0" applyNumberFormat="1" applyFont="1" applyAlignment="1">
      <alignment horizontal="right" vertical="center" wrapText="1"/>
    </xf>
    <xf numFmtId="0" fontId="12" fillId="0" borderId="0" xfId="0" applyFont="1" applyAlignment="1">
      <alignment horizontal="center" vertical="center" wrapText="1"/>
    </xf>
    <xf numFmtId="166" fontId="12" fillId="0" borderId="0" xfId="0" applyNumberFormat="1" applyFont="1" applyAlignment="1">
      <alignment horizontal="center" vertical="center" wrapText="1"/>
    </xf>
    <xf numFmtId="3" fontId="15" fillId="18" borderId="3" xfId="71" applyNumberFormat="1" applyFont="1" applyFill="1" applyBorder="1" applyAlignment="1">
      <alignment vertical="center" wrapText="1"/>
    </xf>
    <xf numFmtId="3" fontId="12" fillId="18" borderId="3" xfId="2" applyNumberFormat="1" applyFont="1" applyFill="1" applyBorder="1" applyAlignment="1">
      <alignment horizontal="right" vertical="center" wrapText="1"/>
    </xf>
    <xf numFmtId="4" fontId="12" fillId="17" borderId="3" xfId="2" applyNumberFormat="1" applyFont="1" applyFill="1" applyBorder="1" applyAlignment="1">
      <alignment horizontal="center" vertical="center" wrapText="1"/>
    </xf>
    <xf numFmtId="10" fontId="7" fillId="0" borderId="3" xfId="70" applyNumberFormat="1" applyFont="1" applyBorder="1" applyAlignment="1">
      <alignment horizontal="center" vertical="center" wrapText="1"/>
    </xf>
    <xf numFmtId="9" fontId="12" fillId="0" borderId="3" xfId="2" applyNumberFormat="1" applyFont="1" applyBorder="1" applyAlignment="1">
      <alignment horizontal="center" vertical="center" wrapText="1"/>
    </xf>
    <xf numFmtId="10" fontId="6" fillId="0" borderId="3" xfId="79" applyNumberFormat="1" applyFont="1" applyFill="1" applyBorder="1" applyAlignment="1">
      <alignment horizontal="center" vertical="center" wrapText="1"/>
    </xf>
    <xf numFmtId="0" fontId="6" fillId="0" borderId="3" xfId="79" applyFont="1" applyFill="1" applyBorder="1" applyAlignment="1">
      <alignment horizontal="center" vertical="center" wrapText="1"/>
    </xf>
    <xf numFmtId="10" fontId="6" fillId="0" borderId="3" xfId="70" applyNumberFormat="1" applyFont="1" applyFill="1" applyBorder="1" applyAlignment="1">
      <alignment horizontal="center" vertical="center" wrapText="1"/>
    </xf>
    <xf numFmtId="165" fontId="6" fillId="0" borderId="3" xfId="79" applyNumberFormat="1" applyFont="1" applyFill="1" applyBorder="1" applyAlignment="1">
      <alignment horizontal="center" vertical="center" wrapText="1"/>
    </xf>
    <xf numFmtId="0" fontId="12" fillId="20" borderId="3" xfId="2" applyFont="1" applyFill="1" applyBorder="1" applyAlignment="1">
      <alignment horizontal="center" vertical="center" wrapText="1"/>
    </xf>
    <xf numFmtId="3" fontId="12" fillId="20" borderId="3" xfId="2" applyNumberFormat="1" applyFont="1" applyFill="1" applyBorder="1" applyAlignment="1">
      <alignment horizontal="right" vertical="center" wrapText="1"/>
    </xf>
    <xf numFmtId="10" fontId="12" fillId="20" borderId="3" xfId="2" applyNumberFormat="1" applyFont="1" applyFill="1" applyBorder="1" applyAlignment="1">
      <alignment horizontal="center" vertical="center" wrapText="1"/>
    </xf>
    <xf numFmtId="10" fontId="12" fillId="20" borderId="3" xfId="2" applyNumberFormat="1" applyFont="1" applyFill="1" applyBorder="1" applyAlignment="1">
      <alignment horizontal="center" vertical="center"/>
    </xf>
    <xf numFmtId="10" fontId="15" fillId="18" borderId="3" xfId="70" applyNumberFormat="1" applyFont="1" applyFill="1" applyBorder="1" applyAlignment="1">
      <alignment horizontal="center" vertical="center"/>
    </xf>
    <xf numFmtId="0" fontId="12" fillId="0" borderId="0" xfId="0" applyFont="1" applyAlignment="1">
      <alignment horizontal="center" vertical="center"/>
    </xf>
    <xf numFmtId="10" fontId="16" fillId="19" borderId="3" xfId="0" applyNumberFormat="1" applyFont="1" applyFill="1" applyBorder="1" applyAlignment="1">
      <alignment horizontal="center"/>
    </xf>
    <xf numFmtId="0" fontId="12" fillId="20" borderId="3" xfId="2" applyFont="1" applyFill="1" applyBorder="1"/>
    <xf numFmtId="10" fontId="12" fillId="20" borderId="3" xfId="70" applyNumberFormat="1" applyFont="1" applyFill="1" applyBorder="1" applyAlignment="1">
      <alignment horizontal="center" vertical="center" wrapText="1"/>
    </xf>
    <xf numFmtId="0" fontId="12" fillId="18" borderId="3" xfId="2" applyFont="1" applyFill="1" applyBorder="1" applyAlignment="1">
      <alignment horizontal="left" vertical="center"/>
    </xf>
    <xf numFmtId="10" fontId="7" fillId="20" borderId="3" xfId="70" applyNumberFormat="1" applyFont="1" applyFill="1" applyBorder="1" applyAlignment="1">
      <alignment horizontal="center" vertical="center" wrapText="1"/>
    </xf>
    <xf numFmtId="10" fontId="15" fillId="20" borderId="3" xfId="70" applyNumberFormat="1" applyFont="1" applyFill="1" applyBorder="1" applyAlignment="1">
      <alignment horizontal="center" vertical="center" wrapText="1"/>
    </xf>
    <xf numFmtId="3" fontId="12" fillId="0" borderId="0" xfId="0" applyNumberFormat="1" applyFont="1" applyFill="1" applyAlignment="1">
      <alignment horizontal="right" vertical="center" wrapText="1"/>
    </xf>
    <xf numFmtId="0" fontId="6" fillId="20" borderId="3" xfId="79" applyFont="1" applyFill="1" applyBorder="1" applyAlignment="1">
      <alignment horizontal="center" vertical="center" wrapText="1"/>
    </xf>
    <xf numFmtId="10" fontId="12" fillId="18" borderId="3" xfId="81" applyNumberFormat="1" applyFont="1" applyFill="1" applyBorder="1" applyAlignment="1">
      <alignment horizontal="center" vertical="center" wrapText="1"/>
    </xf>
    <xf numFmtId="10" fontId="15" fillId="18" borderId="3" xfId="79" applyNumberFormat="1" applyFont="1" applyFill="1" applyBorder="1" applyAlignment="1">
      <alignment vertical="center" wrapText="1"/>
    </xf>
    <xf numFmtId="0" fontId="7" fillId="18" borderId="3" xfId="80" applyFont="1" applyFill="1" applyBorder="1" applyAlignment="1">
      <alignment horizontal="left" vertical="center" wrapText="1"/>
    </xf>
    <xf numFmtId="0" fontId="7" fillId="18" borderId="3" xfId="80" applyFont="1" applyFill="1" applyBorder="1" applyAlignment="1">
      <alignment horizontal="center" vertical="center" wrapText="1"/>
    </xf>
    <xf numFmtId="0" fontId="7" fillId="18" borderId="3" xfId="79" applyFont="1" applyFill="1" applyBorder="1" applyAlignment="1">
      <alignment horizontal="center" vertical="center" wrapText="1"/>
    </xf>
    <xf numFmtId="166" fontId="7" fillId="18" borderId="3" xfId="79" applyNumberFormat="1" applyFont="1" applyFill="1" applyBorder="1" applyAlignment="1">
      <alignment horizontal="center" vertical="center" wrapText="1"/>
    </xf>
    <xf numFmtId="0" fontId="15" fillId="18" borderId="3" xfId="81" applyFont="1" applyFill="1" applyBorder="1" applyAlignment="1">
      <alignment horizontal="center" vertical="center" wrapText="1"/>
    </xf>
    <xf numFmtId="3" fontId="15" fillId="18" borderId="3" xfId="79" applyNumberFormat="1" applyFont="1" applyFill="1" applyBorder="1" applyAlignment="1">
      <alignment horizontal="right" vertical="center" wrapText="1"/>
    </xf>
    <xf numFmtId="10" fontId="15" fillId="18" borderId="3" xfId="70" applyNumberFormat="1" applyFont="1" applyFill="1" applyBorder="1" applyAlignment="1">
      <alignment vertical="center" wrapText="1"/>
    </xf>
    <xf numFmtId="10" fontId="7" fillId="16" borderId="3" xfId="68" applyNumberFormat="1" applyFont="1" applyFill="1" applyBorder="1" applyAlignment="1">
      <alignment horizontal="center" vertical="center" wrapText="1"/>
    </xf>
    <xf numFmtId="10" fontId="12" fillId="0" borderId="3" xfId="70" applyNumberFormat="1" applyFont="1" applyBorder="1" applyAlignment="1">
      <alignment horizontal="center" vertical="center" wrapText="1"/>
    </xf>
    <xf numFmtId="0" fontId="12" fillId="0" borderId="3" xfId="2" applyFont="1" applyBorder="1" applyAlignment="1">
      <alignment horizontal="center" vertical="center" wrapText="1"/>
    </xf>
    <xf numFmtId="10" fontId="12" fillId="18" borderId="3" xfId="2" applyNumberFormat="1" applyFont="1" applyFill="1" applyBorder="1" applyAlignment="1">
      <alignment horizontal="center" vertical="center"/>
    </xf>
    <xf numFmtId="10" fontId="12" fillId="18" borderId="3" xfId="2" applyNumberFormat="1" applyFont="1" applyFill="1" applyBorder="1" applyAlignment="1">
      <alignment horizontal="center" vertical="center" wrapText="1"/>
    </xf>
    <xf numFmtId="0" fontId="12" fillId="18" borderId="3" xfId="2" applyFont="1" applyFill="1" applyBorder="1" applyAlignment="1">
      <alignment horizontal="center" vertical="center" wrapText="1"/>
    </xf>
    <xf numFmtId="165" fontId="12" fillId="18" borderId="3" xfId="2" applyNumberFormat="1" applyFont="1" applyFill="1" applyBorder="1" applyAlignment="1">
      <alignment horizontal="center" vertical="center" wrapText="1"/>
    </xf>
    <xf numFmtId="166" fontId="12" fillId="18" borderId="3" xfId="2" applyNumberFormat="1" applyFont="1" applyFill="1" applyBorder="1" applyAlignment="1">
      <alignment horizontal="center" vertical="center" wrapText="1"/>
    </xf>
    <xf numFmtId="10" fontId="12" fillId="0" borderId="3" xfId="2" applyNumberFormat="1" applyFont="1" applyFill="1" applyBorder="1" applyAlignment="1">
      <alignment horizontal="center" vertical="center" wrapText="1"/>
    </xf>
    <xf numFmtId="10" fontId="15" fillId="0" borderId="3" xfId="70" applyNumberFormat="1" applyFont="1" applyBorder="1" applyAlignment="1">
      <alignment horizontal="center" vertical="center" wrapText="1"/>
    </xf>
    <xf numFmtId="10" fontId="12" fillId="0" borderId="3" xfId="2" applyNumberFormat="1" applyFont="1" applyBorder="1" applyAlignment="1">
      <alignment horizontal="center" vertical="center" wrapText="1"/>
    </xf>
    <xf numFmtId="0" fontId="7" fillId="16" borderId="3" xfId="68" applyFont="1" applyFill="1" applyBorder="1" applyAlignment="1">
      <alignment horizontal="center" vertical="center" wrapText="1"/>
    </xf>
    <xf numFmtId="10" fontId="7" fillId="16" borderId="2" xfId="68" applyNumberFormat="1" applyFont="1" applyFill="1" applyBorder="1" applyAlignment="1">
      <alignment horizontal="center" vertical="center" wrapText="1"/>
    </xf>
    <xf numFmtId="3" fontId="7" fillId="16" borderId="3" xfId="68" applyNumberFormat="1" applyFont="1" applyFill="1" applyBorder="1" applyAlignment="1">
      <alignment horizontal="center" vertical="center" wrapText="1"/>
    </xf>
    <xf numFmtId="3" fontId="7" fillId="17" borderId="3" xfId="68" applyNumberFormat="1" applyFont="1" applyFill="1" applyBorder="1" applyAlignment="1">
      <alignment horizontal="center" vertical="center" wrapText="1"/>
    </xf>
    <xf numFmtId="3" fontId="12" fillId="18" borderId="3" xfId="71" applyNumberFormat="1" applyFont="1" applyFill="1" applyBorder="1" applyAlignment="1">
      <alignment horizontal="right" vertical="center" wrapText="1"/>
    </xf>
    <xf numFmtId="10" fontId="12" fillId="18" borderId="3" xfId="70" applyNumberFormat="1" applyFont="1" applyFill="1" applyBorder="1" applyAlignment="1">
      <alignment horizontal="center" vertical="center"/>
    </xf>
    <xf numFmtId="0" fontId="16" fillId="18" borderId="3" xfId="0" applyFont="1" applyFill="1" applyBorder="1" applyAlignment="1">
      <alignment horizontal="left"/>
    </xf>
    <xf numFmtId="0" fontId="16" fillId="18" borderId="3" xfId="0" applyFont="1" applyFill="1" applyBorder="1" applyAlignment="1">
      <alignment horizontal="center"/>
    </xf>
    <xf numFmtId="3" fontId="16" fillId="18" borderId="3" xfId="0" applyNumberFormat="1" applyFont="1" applyFill="1" applyBorder="1" applyAlignment="1">
      <alignment horizontal="right"/>
    </xf>
    <xf numFmtId="10" fontId="16" fillId="18" borderId="3" xfId="70" applyNumberFormat="1" applyFont="1" applyFill="1" applyBorder="1" applyAlignment="1">
      <alignment horizontal="center"/>
    </xf>
    <xf numFmtId="10" fontId="16" fillId="18" borderId="3" xfId="0" applyNumberFormat="1" applyFont="1" applyFill="1" applyBorder="1" applyAlignment="1">
      <alignment horizontal="center"/>
    </xf>
    <xf numFmtId="10" fontId="12" fillId="18" borderId="3" xfId="2" applyNumberFormat="1" applyFont="1" applyFill="1" applyBorder="1" applyAlignment="1">
      <alignment horizontal="left" vertical="center"/>
    </xf>
    <xf numFmtId="0" fontId="12" fillId="18" borderId="3" xfId="2" applyFont="1" applyFill="1" applyBorder="1" applyAlignment="1">
      <alignment horizontal="left"/>
    </xf>
    <xf numFmtId="0" fontId="12" fillId="18" borderId="3" xfId="2" applyFont="1" applyFill="1" applyBorder="1" applyAlignment="1">
      <alignment horizontal="center"/>
    </xf>
    <xf numFmtId="3" fontId="12" fillId="18" borderId="3" xfId="2" applyNumberFormat="1" applyFont="1" applyFill="1" applyBorder="1" applyAlignment="1">
      <alignment horizontal="right"/>
    </xf>
    <xf numFmtId="10" fontId="12" fillId="18" borderId="3" xfId="2" applyNumberFormat="1" applyFont="1" applyFill="1" applyBorder="1"/>
    <xf numFmtId="10" fontId="12" fillId="18" borderId="3" xfId="2" applyNumberFormat="1" applyFont="1" applyFill="1" applyBorder="1" applyAlignment="1">
      <alignment horizontal="center"/>
    </xf>
    <xf numFmtId="0" fontId="7" fillId="18" borderId="3" xfId="73" applyFont="1" applyFill="1" applyBorder="1" applyAlignment="1">
      <alignment horizontal="left" vertical="center" wrapText="1"/>
    </xf>
    <xf numFmtId="3" fontId="7" fillId="18" borderId="3" xfId="2" applyNumberFormat="1" applyFont="1" applyFill="1" applyBorder="1" applyAlignment="1">
      <alignment horizontal="right" vertical="center" wrapText="1"/>
    </xf>
    <xf numFmtId="10" fontId="12" fillId="18" borderId="3" xfId="70" applyNumberFormat="1" applyFont="1" applyFill="1" applyBorder="1" applyAlignment="1">
      <alignment horizontal="center" vertical="center" wrapText="1"/>
    </xf>
    <xf numFmtId="0" fontId="7" fillId="18" borderId="3" xfId="2" applyFont="1" applyFill="1" applyBorder="1" applyAlignment="1">
      <alignment horizontal="center" vertical="center" wrapText="1"/>
    </xf>
    <xf numFmtId="0" fontId="14" fillId="18" borderId="3" xfId="2" applyFont="1" applyFill="1" applyBorder="1" applyAlignment="1">
      <alignment horizontal="left" vertical="center" wrapText="1"/>
    </xf>
    <xf numFmtId="0" fontId="14" fillId="18" borderId="3" xfId="2" applyFont="1" applyFill="1" applyBorder="1" applyAlignment="1">
      <alignment horizontal="center" vertical="center" wrapText="1"/>
    </xf>
    <xf numFmtId="3" fontId="14" fillId="18" borderId="3" xfId="71" applyNumberFormat="1" applyFont="1" applyFill="1" applyBorder="1" applyAlignment="1">
      <alignment horizontal="right" vertical="center" wrapText="1"/>
    </xf>
    <xf numFmtId="10" fontId="14" fillId="18" borderId="3" xfId="2" applyNumberFormat="1" applyFont="1" applyFill="1" applyBorder="1" applyAlignment="1">
      <alignment horizontal="center" vertical="center"/>
    </xf>
    <xf numFmtId="10" fontId="14" fillId="18" borderId="3" xfId="2" applyNumberFormat="1" applyFont="1" applyFill="1" applyBorder="1" applyAlignment="1">
      <alignment horizontal="center" vertical="center" wrapText="1"/>
    </xf>
    <xf numFmtId="166" fontId="14" fillId="18" borderId="3" xfId="2" applyNumberFormat="1" applyFont="1" applyFill="1" applyBorder="1" applyAlignment="1">
      <alignment horizontal="center" vertical="center" wrapText="1"/>
    </xf>
    <xf numFmtId="0" fontId="14" fillId="18" borderId="3" xfId="2" applyFont="1" applyFill="1" applyBorder="1" applyAlignment="1">
      <alignment horizontal="center"/>
    </xf>
    <xf numFmtId="3" fontId="14" fillId="18" borderId="3" xfId="71" applyNumberFormat="1" applyFont="1" applyFill="1" applyBorder="1" applyAlignment="1">
      <alignment horizontal="right"/>
    </xf>
    <xf numFmtId="10" fontId="14" fillId="18" borderId="3" xfId="2" applyNumberFormat="1" applyFont="1" applyFill="1" applyBorder="1" applyAlignment="1">
      <alignment horizontal="center"/>
    </xf>
    <xf numFmtId="10" fontId="14" fillId="18" borderId="3" xfId="2" applyNumberFormat="1" applyFont="1" applyFill="1" applyBorder="1"/>
    <xf numFmtId="165" fontId="14" fillId="18" borderId="3" xfId="2" applyNumberFormat="1" applyFont="1" applyFill="1" applyBorder="1"/>
    <xf numFmtId="169" fontId="12" fillId="18" borderId="3" xfId="2" applyNumberFormat="1" applyFont="1" applyFill="1" applyBorder="1" applyAlignment="1">
      <alignment horizontal="center" vertical="center"/>
    </xf>
    <xf numFmtId="0" fontId="7" fillId="18" borderId="3" xfId="2" applyNumberFormat="1" applyFont="1" applyFill="1" applyBorder="1" applyAlignment="1">
      <alignment horizontal="left" vertical="center"/>
    </xf>
    <xf numFmtId="0" fontId="12" fillId="18" borderId="3" xfId="2" applyNumberFormat="1" applyFont="1" applyFill="1" applyBorder="1" applyAlignment="1">
      <alignment horizontal="center" vertical="center" wrapText="1"/>
    </xf>
    <xf numFmtId="0" fontId="7" fillId="18" borderId="3" xfId="2" applyNumberFormat="1" applyFont="1" applyFill="1" applyBorder="1" applyAlignment="1">
      <alignment horizontal="center" vertical="center" wrapText="1"/>
    </xf>
    <xf numFmtId="0" fontId="7" fillId="18" borderId="3" xfId="77" applyNumberFormat="1" applyFont="1" applyFill="1" applyBorder="1" applyAlignment="1">
      <alignment horizontal="center" vertical="center"/>
    </xf>
    <xf numFmtId="0" fontId="7" fillId="18" borderId="3" xfId="77" applyNumberFormat="1" applyFont="1" applyFill="1" applyBorder="1" applyAlignment="1">
      <alignment horizontal="center" vertical="center" wrapText="1"/>
    </xf>
    <xf numFmtId="0" fontId="7" fillId="18" borderId="3" xfId="2" applyNumberFormat="1" applyFont="1" applyFill="1" applyBorder="1" applyAlignment="1">
      <alignment horizontal="left" vertical="center" wrapText="1"/>
    </xf>
    <xf numFmtId="0" fontId="7" fillId="18" borderId="3" xfId="2" applyNumberFormat="1" applyFont="1" applyFill="1" applyBorder="1" applyAlignment="1">
      <alignment vertical="center"/>
    </xf>
    <xf numFmtId="0" fontId="12" fillId="18" borderId="3" xfId="77" applyNumberFormat="1" applyFont="1" applyFill="1" applyBorder="1" applyAlignment="1">
      <alignment horizontal="center" vertical="center" wrapText="1"/>
    </xf>
    <xf numFmtId="167" fontId="15" fillId="18" borderId="3" xfId="2" applyNumberFormat="1" applyFont="1" applyFill="1" applyBorder="1" applyAlignment="1">
      <alignment horizontal="left" vertical="center"/>
    </xf>
    <xf numFmtId="167" fontId="15" fillId="18" borderId="3" xfId="2" applyNumberFormat="1" applyFont="1" applyFill="1" applyBorder="1" applyAlignment="1">
      <alignment horizontal="center" vertical="center"/>
    </xf>
    <xf numFmtId="167" fontId="12" fillId="18" borderId="3" xfId="2" applyNumberFormat="1" applyFont="1" applyFill="1" applyBorder="1" applyAlignment="1">
      <alignment horizontal="center" vertical="center"/>
    </xf>
    <xf numFmtId="3" fontId="15" fillId="18" borderId="3" xfId="71" applyNumberFormat="1" applyFont="1" applyFill="1" applyBorder="1" applyAlignment="1">
      <alignment horizontal="right" vertical="center"/>
    </xf>
    <xf numFmtId="165" fontId="12" fillId="18" borderId="3" xfId="70" applyNumberFormat="1" applyFont="1" applyFill="1" applyBorder="1" applyAlignment="1">
      <alignment horizontal="center" vertical="center"/>
    </xf>
    <xf numFmtId="9" fontId="12" fillId="18" borderId="3" xfId="2" applyNumberFormat="1" applyFont="1" applyFill="1" applyBorder="1" applyAlignment="1">
      <alignment horizontal="center" vertical="center"/>
    </xf>
    <xf numFmtId="170" fontId="12" fillId="18" borderId="3" xfId="71" applyNumberFormat="1" applyFont="1" applyFill="1" applyBorder="1" applyAlignment="1">
      <alignment horizontal="center" vertical="center" wrapText="1"/>
    </xf>
    <xf numFmtId="4" fontId="12" fillId="18" borderId="3" xfId="2" applyNumberFormat="1" applyFont="1" applyFill="1" applyBorder="1" applyAlignment="1">
      <alignment horizontal="left" vertical="center"/>
    </xf>
    <xf numFmtId="4" fontId="12" fillId="18" borderId="3" xfId="2" applyNumberFormat="1" applyFont="1" applyFill="1" applyBorder="1" applyAlignment="1">
      <alignment horizontal="center" vertical="center" wrapText="1"/>
    </xf>
    <xf numFmtId="4" fontId="12" fillId="18" borderId="3" xfId="2" applyNumberFormat="1" applyFont="1" applyFill="1" applyBorder="1" applyAlignment="1">
      <alignment horizontal="center" vertical="center"/>
    </xf>
    <xf numFmtId="0" fontId="7" fillId="18" borderId="3" xfId="2" applyFont="1" applyFill="1" applyBorder="1" applyAlignment="1">
      <alignment horizontal="left" vertical="center"/>
    </xf>
    <xf numFmtId="14" fontId="12" fillId="18" borderId="3" xfId="2" applyNumberFormat="1" applyFont="1" applyFill="1" applyBorder="1" applyAlignment="1">
      <alignment horizontal="center" vertical="center" wrapText="1"/>
    </xf>
    <xf numFmtId="14" fontId="7" fillId="18" borderId="3" xfId="2" applyNumberFormat="1" applyFont="1" applyFill="1" applyBorder="1" applyAlignment="1">
      <alignment horizontal="center" vertical="center" wrapText="1"/>
    </xf>
    <xf numFmtId="10" fontId="7" fillId="18" borderId="3" xfId="2" applyNumberFormat="1" applyFont="1" applyFill="1" applyBorder="1" applyAlignment="1">
      <alignment horizontal="center" vertical="center"/>
    </xf>
    <xf numFmtId="10" fontId="7" fillId="18" borderId="3" xfId="2" applyNumberFormat="1" applyFont="1" applyFill="1" applyBorder="1" applyAlignment="1">
      <alignment horizontal="center" vertical="center" wrapText="1"/>
    </xf>
    <xf numFmtId="166" fontId="7" fillId="18" borderId="3" xfId="2" applyNumberFormat="1" applyFont="1" applyFill="1" applyBorder="1" applyAlignment="1">
      <alignment horizontal="center" vertical="center" wrapText="1"/>
    </xf>
    <xf numFmtId="49" fontId="12" fillId="18" borderId="3" xfId="2" applyNumberFormat="1" applyFont="1" applyFill="1" applyBorder="1" applyAlignment="1">
      <alignment horizontal="left" vertical="center"/>
    </xf>
    <xf numFmtId="10" fontId="7" fillId="18" borderId="3" xfId="70" applyNumberFormat="1" applyFont="1" applyFill="1" applyBorder="1" applyAlignment="1">
      <alignment horizontal="center" vertical="center" wrapText="1"/>
    </xf>
    <xf numFmtId="10" fontId="12" fillId="18" borderId="3" xfId="2" quotePrefix="1" applyNumberFormat="1" applyFont="1" applyFill="1" applyBorder="1" applyAlignment="1">
      <alignment horizontal="center" vertical="center" wrapText="1"/>
    </xf>
    <xf numFmtId="0" fontId="7" fillId="18" borderId="3" xfId="2" applyFont="1" applyFill="1" applyBorder="1" applyAlignment="1">
      <alignment horizontal="center" vertical="center"/>
    </xf>
    <xf numFmtId="0" fontId="15" fillId="18" borderId="3" xfId="2" applyFont="1" applyFill="1" applyBorder="1" applyAlignment="1">
      <alignment horizontal="left" vertical="center" wrapText="1"/>
    </xf>
    <xf numFmtId="0" fontId="15" fillId="18" borderId="3" xfId="73" applyFont="1" applyFill="1" applyBorder="1" applyAlignment="1">
      <alignment horizontal="center" vertical="center"/>
    </xf>
    <xf numFmtId="10" fontId="15" fillId="18" borderId="3" xfId="2" applyNumberFormat="1" applyFont="1" applyFill="1" applyBorder="1" applyAlignment="1">
      <alignment horizontal="left" vertical="center"/>
    </xf>
    <xf numFmtId="10" fontId="15" fillId="18" borderId="3" xfId="2" applyNumberFormat="1" applyFont="1" applyFill="1" applyBorder="1" applyAlignment="1">
      <alignment horizontal="center" vertical="center"/>
    </xf>
    <xf numFmtId="9" fontId="12" fillId="18" borderId="3" xfId="2" applyNumberFormat="1" applyFont="1" applyFill="1" applyBorder="1" applyAlignment="1">
      <alignment horizontal="left" vertical="center"/>
    </xf>
    <xf numFmtId="0" fontId="7" fillId="18" borderId="3" xfId="2" applyFont="1" applyFill="1" applyBorder="1" applyAlignment="1">
      <alignment horizontal="left" vertical="center" wrapText="1"/>
    </xf>
    <xf numFmtId="0" fontId="12" fillId="18" borderId="3" xfId="2" applyFont="1" applyFill="1" applyBorder="1" applyAlignment="1">
      <alignment horizontal="center" vertical="center"/>
    </xf>
    <xf numFmtId="165" fontId="12" fillId="18" borderId="3" xfId="2" applyNumberFormat="1" applyFont="1" applyFill="1" applyBorder="1" applyAlignment="1">
      <alignment horizontal="center" vertical="center"/>
    </xf>
    <xf numFmtId="3" fontId="15" fillId="18" borderId="3" xfId="72" applyNumberFormat="1" applyFont="1" applyFill="1" applyBorder="1" applyAlignment="1">
      <alignment horizontal="right" vertical="center" wrapText="1"/>
    </xf>
    <xf numFmtId="166" fontId="12" fillId="18" borderId="3" xfId="72" applyNumberFormat="1" applyFont="1" applyFill="1" applyBorder="1" applyAlignment="1">
      <alignment horizontal="center" vertical="center" wrapText="1"/>
    </xf>
    <xf numFmtId="49" fontId="12" fillId="18" borderId="3" xfId="72" applyNumberFormat="1" applyFont="1" applyFill="1" applyBorder="1" applyAlignment="1">
      <alignment horizontal="center" vertical="center" wrapText="1"/>
    </xf>
    <xf numFmtId="166" fontId="15" fillId="18" borderId="3" xfId="2" applyNumberFormat="1" applyFont="1" applyFill="1" applyBorder="1" applyAlignment="1">
      <alignment horizontal="center" vertical="center" wrapText="1"/>
    </xf>
    <xf numFmtId="10" fontId="15" fillId="18" borderId="3" xfId="2" applyNumberFormat="1" applyFont="1" applyFill="1" applyBorder="1" applyAlignment="1">
      <alignment horizontal="center" vertical="center" wrapText="1"/>
    </xf>
    <xf numFmtId="3" fontId="15" fillId="18" borderId="3" xfId="2" applyNumberFormat="1" applyFont="1" applyFill="1" applyBorder="1" applyAlignment="1">
      <alignment horizontal="right" vertical="center" wrapText="1"/>
    </xf>
    <xf numFmtId="49" fontId="12" fillId="18" borderId="3" xfId="2" applyNumberFormat="1" applyFont="1" applyFill="1" applyBorder="1" applyAlignment="1">
      <alignment horizontal="center" vertical="center" wrapText="1"/>
    </xf>
    <xf numFmtId="0" fontId="12" fillId="18" borderId="3" xfId="80" applyFont="1" applyFill="1" applyBorder="1" applyAlignment="1">
      <alignment horizontal="center" vertical="center" wrapText="1"/>
    </xf>
    <xf numFmtId="0" fontId="7" fillId="18" borderId="3" xfId="79" applyFont="1" applyFill="1" applyBorder="1" applyAlignment="1">
      <alignment horizontal="center" vertical="center"/>
    </xf>
    <xf numFmtId="9" fontId="7" fillId="18" borderId="3" xfId="70" applyNumberFormat="1" applyFont="1" applyFill="1" applyBorder="1" applyAlignment="1">
      <alignment horizontal="center" vertical="center" wrapText="1"/>
    </xf>
    <xf numFmtId="10" fontId="15" fillId="18" borderId="3" xfId="79" applyNumberFormat="1" applyFont="1" applyFill="1" applyBorder="1" applyAlignment="1">
      <alignment horizontal="center" vertical="center" wrapText="1"/>
    </xf>
    <xf numFmtId="10" fontId="15" fillId="18" borderId="3" xfId="81" applyNumberFormat="1" applyFont="1" applyFill="1" applyBorder="1" applyAlignment="1">
      <alignment horizontal="center" vertical="center"/>
    </xf>
    <xf numFmtId="10" fontId="7" fillId="18" borderId="3" xfId="82" applyNumberFormat="1" applyFont="1" applyFill="1" applyBorder="1" applyAlignment="1">
      <alignment horizontal="center" vertical="center" wrapText="1"/>
    </xf>
    <xf numFmtId="3" fontId="12" fillId="16" borderId="3" xfId="2" applyNumberFormat="1" applyFont="1" applyFill="1" applyBorder="1" applyAlignment="1">
      <alignment horizontal="right" vertical="center" wrapText="1"/>
    </xf>
    <xf numFmtId="0" fontId="12" fillId="16" borderId="3" xfId="2" applyFont="1" applyFill="1" applyBorder="1"/>
    <xf numFmtId="3" fontId="14" fillId="16" borderId="3" xfId="2" applyNumberFormat="1" applyFont="1" applyFill="1" applyBorder="1" applyAlignment="1">
      <alignment horizontal="right" vertical="center" wrapText="1"/>
    </xf>
    <xf numFmtId="3" fontId="14" fillId="16" borderId="3" xfId="2" applyNumberFormat="1" applyFont="1" applyFill="1" applyBorder="1"/>
    <xf numFmtId="3" fontId="15" fillId="16" borderId="3" xfId="71" applyNumberFormat="1" applyFont="1" applyFill="1" applyBorder="1" applyAlignment="1">
      <alignment horizontal="right" vertical="center" wrapText="1"/>
    </xf>
    <xf numFmtId="3" fontId="6" fillId="16" borderId="3" xfId="71" applyNumberFormat="1" applyFont="1" applyFill="1" applyBorder="1" applyAlignment="1">
      <alignment horizontal="right" vertical="center" wrapText="1"/>
    </xf>
    <xf numFmtId="3" fontId="12" fillId="16" borderId="3" xfId="71" applyNumberFormat="1" applyFont="1" applyFill="1" applyBorder="1" applyAlignment="1">
      <alignment horizontal="right" vertical="center"/>
    </xf>
    <xf numFmtId="3" fontId="7" fillId="16" borderId="3" xfId="2" applyNumberFormat="1" applyFont="1" applyFill="1" applyBorder="1" applyAlignment="1">
      <alignment horizontal="right" vertical="center" wrapText="1"/>
    </xf>
    <xf numFmtId="3" fontId="12" fillId="16" borderId="3" xfId="71" applyNumberFormat="1" applyFont="1" applyFill="1" applyBorder="1" applyAlignment="1">
      <alignment horizontal="right" vertical="center" wrapText="1"/>
    </xf>
    <xf numFmtId="3" fontId="15" fillId="16" borderId="3" xfId="72" applyNumberFormat="1" applyFont="1" applyFill="1" applyBorder="1" applyAlignment="1">
      <alignment horizontal="right" vertical="center" wrapText="1"/>
    </xf>
    <xf numFmtId="3" fontId="15" fillId="16" borderId="3" xfId="2" applyNumberFormat="1" applyFont="1" applyFill="1" applyBorder="1" applyAlignment="1">
      <alignment horizontal="right" vertical="center" wrapText="1"/>
    </xf>
    <xf numFmtId="3" fontId="15" fillId="16" borderId="3" xfId="79" applyNumberFormat="1" applyFont="1" applyFill="1" applyBorder="1" applyAlignment="1">
      <alignment horizontal="right" vertical="center" wrapText="1"/>
    </xf>
    <xf numFmtId="3" fontId="12" fillId="18" borderId="2" xfId="71" applyNumberFormat="1" applyFont="1" applyFill="1" applyBorder="1" applyAlignment="1">
      <alignment horizontal="right" vertical="center" wrapText="1"/>
    </xf>
    <xf numFmtId="3" fontId="12" fillId="18" borderId="3" xfId="2" applyNumberFormat="1" applyFont="1" applyFill="1" applyBorder="1" applyAlignment="1">
      <alignment vertical="center" wrapText="1"/>
    </xf>
    <xf numFmtId="3" fontId="14" fillId="18" borderId="3" xfId="2" applyNumberFormat="1" applyFont="1" applyFill="1" applyBorder="1" applyAlignment="1">
      <alignment horizontal="right" vertical="center" wrapText="1"/>
    </xf>
    <xf numFmtId="3" fontId="14" fillId="18" borderId="3" xfId="2" applyNumberFormat="1" applyFont="1" applyFill="1" applyBorder="1" applyAlignment="1">
      <alignment horizontal="center" vertical="center" wrapText="1"/>
    </xf>
    <xf numFmtId="3" fontId="14" fillId="18" borderId="3" xfId="2" applyNumberFormat="1" applyFont="1" applyFill="1" applyBorder="1" applyAlignment="1">
      <alignment vertical="center" wrapText="1"/>
    </xf>
    <xf numFmtId="3" fontId="14" fillId="18" borderId="3" xfId="2" applyNumberFormat="1" applyFont="1" applyFill="1" applyBorder="1"/>
    <xf numFmtId="3" fontId="14" fillId="18" borderId="3" xfId="2" applyNumberFormat="1" applyFont="1" applyFill="1" applyBorder="1" applyAlignment="1">
      <alignment horizontal="center"/>
    </xf>
    <xf numFmtId="3" fontId="12" fillId="18" borderId="3" xfId="71" applyNumberFormat="1" applyFont="1" applyFill="1" applyBorder="1" applyAlignment="1">
      <alignment vertical="center" wrapText="1"/>
    </xf>
    <xf numFmtId="3" fontId="7" fillId="18" borderId="3" xfId="78" applyNumberFormat="1" applyFont="1" applyFill="1" applyBorder="1" applyAlignment="1">
      <alignment horizontal="right" vertical="center" wrapText="1"/>
    </xf>
    <xf numFmtId="3" fontId="7" fillId="18" borderId="3" xfId="78" applyNumberFormat="1" applyFont="1" applyFill="1" applyBorder="1" applyAlignment="1">
      <alignment vertical="center" wrapText="1"/>
    </xf>
    <xf numFmtId="3" fontId="12" fillId="18" borderId="3" xfId="71" applyNumberFormat="1" applyFont="1" applyFill="1" applyBorder="1" applyAlignment="1">
      <alignment horizontal="right" vertical="center"/>
    </xf>
    <xf numFmtId="3" fontId="15" fillId="18" borderId="3" xfId="2" applyNumberFormat="1" applyFont="1" applyFill="1" applyBorder="1" applyAlignment="1">
      <alignment horizontal="right" vertical="center"/>
    </xf>
    <xf numFmtId="3" fontId="12" fillId="18" borderId="3" xfId="2" applyNumberFormat="1" applyFont="1" applyFill="1" applyBorder="1" applyAlignment="1">
      <alignment vertical="center"/>
    </xf>
    <xf numFmtId="3" fontId="7" fillId="18" borderId="3" xfId="2" applyNumberFormat="1" applyFont="1" applyFill="1" applyBorder="1" applyAlignment="1">
      <alignment vertical="center" wrapText="1"/>
    </xf>
    <xf numFmtId="3" fontId="15" fillId="18" borderId="3" xfId="71" applyNumberFormat="1" applyFont="1" applyFill="1" applyBorder="1" applyAlignment="1">
      <alignment horizontal="center" vertical="center" wrapText="1"/>
    </xf>
    <xf numFmtId="3" fontId="15" fillId="18" borderId="3" xfId="72" applyNumberFormat="1" applyFont="1" applyFill="1" applyBorder="1" applyAlignment="1">
      <alignment vertical="center" wrapText="1"/>
    </xf>
    <xf numFmtId="3" fontId="15" fillId="18" borderId="3" xfId="72" applyNumberFormat="1" applyFont="1" applyFill="1" applyBorder="1" applyAlignment="1">
      <alignment horizontal="center" vertical="center" wrapText="1"/>
    </xf>
    <xf numFmtId="3" fontId="15" fillId="18" borderId="3" xfId="2" applyNumberFormat="1" applyFont="1" applyFill="1" applyBorder="1" applyAlignment="1">
      <alignment vertical="center" wrapText="1"/>
    </xf>
    <xf numFmtId="3" fontId="15" fillId="18" borderId="3" xfId="79" applyNumberFormat="1" applyFont="1" applyFill="1" applyBorder="1" applyAlignment="1">
      <alignment vertical="center" wrapText="1"/>
    </xf>
    <xf numFmtId="3" fontId="12" fillId="19" borderId="3" xfId="2" applyNumberFormat="1" applyFont="1" applyFill="1" applyBorder="1" applyAlignment="1">
      <alignment vertical="center" wrapText="1"/>
    </xf>
    <xf numFmtId="0" fontId="14" fillId="18" borderId="3" xfId="2" applyFont="1" applyFill="1" applyBorder="1" applyAlignment="1">
      <alignment vertical="center" wrapText="1"/>
    </xf>
    <xf numFmtId="0" fontId="14" fillId="18" borderId="3" xfId="2" applyFont="1" applyFill="1" applyBorder="1"/>
    <xf numFmtId="168" fontId="12" fillId="18" borderId="3" xfId="2" applyNumberFormat="1" applyFont="1" applyFill="1" applyBorder="1" applyAlignment="1">
      <alignment horizontal="center" vertical="center" wrapText="1"/>
    </xf>
    <xf numFmtId="10" fontId="12" fillId="18" borderId="3" xfId="2" applyNumberFormat="1" applyFont="1" applyFill="1" applyBorder="1" applyAlignment="1">
      <alignment vertical="center" wrapText="1"/>
    </xf>
    <xf numFmtId="4" fontId="12" fillId="18" borderId="3" xfId="2" applyNumberFormat="1" applyFont="1" applyFill="1" applyBorder="1" applyAlignment="1">
      <alignment vertical="center" wrapText="1"/>
    </xf>
    <xf numFmtId="41" fontId="12" fillId="18" borderId="3" xfId="2" applyNumberFormat="1" applyFont="1" applyFill="1" applyBorder="1" applyAlignment="1">
      <alignment vertical="center" wrapText="1"/>
    </xf>
    <xf numFmtId="3" fontId="12" fillId="18" borderId="3" xfId="2" applyNumberFormat="1" applyFont="1" applyFill="1" applyBorder="1" applyAlignment="1">
      <alignment horizontal="right" vertical="center"/>
    </xf>
    <xf numFmtId="167" fontId="15" fillId="18" borderId="3" xfId="2" applyNumberFormat="1" applyFont="1" applyFill="1" applyBorder="1" applyAlignment="1">
      <alignment vertical="center"/>
    </xf>
    <xf numFmtId="0" fontId="7" fillId="18" borderId="3" xfId="2" applyFont="1" applyFill="1" applyBorder="1" applyAlignment="1">
      <alignment vertical="center" wrapText="1"/>
    </xf>
    <xf numFmtId="10" fontId="7" fillId="18" borderId="3" xfId="70" applyNumberFormat="1" applyFont="1" applyFill="1" applyBorder="1" applyAlignment="1">
      <alignment vertical="center" wrapText="1"/>
    </xf>
    <xf numFmtId="170" fontId="15" fillId="18" borderId="3" xfId="71" applyNumberFormat="1" applyFont="1" applyFill="1" applyBorder="1" applyAlignment="1">
      <alignment horizontal="center" vertical="center" wrapText="1"/>
    </xf>
    <xf numFmtId="10" fontId="15" fillId="18" borderId="3" xfId="70" applyNumberFormat="1" applyFont="1" applyFill="1" applyBorder="1" applyAlignment="1">
      <alignment horizontal="right" vertical="center" wrapText="1"/>
    </xf>
    <xf numFmtId="164" fontId="12" fillId="18" borderId="3" xfId="71" applyFont="1" applyFill="1" applyBorder="1" applyAlignment="1">
      <alignment vertical="center" wrapText="1"/>
    </xf>
    <xf numFmtId="10" fontId="12" fillId="18" borderId="3" xfId="70" applyNumberFormat="1" applyFont="1" applyFill="1" applyBorder="1" applyAlignment="1">
      <alignment vertical="center" wrapText="1"/>
    </xf>
    <xf numFmtId="167" fontId="12" fillId="18" borderId="3" xfId="71" applyNumberFormat="1" applyFont="1" applyFill="1" applyBorder="1" applyAlignment="1">
      <alignment vertical="center" wrapText="1"/>
    </xf>
    <xf numFmtId="10" fontId="12" fillId="16" borderId="3" xfId="2" applyNumberFormat="1" applyFont="1" applyFill="1" applyBorder="1" applyAlignment="1">
      <alignment horizontal="center" vertical="center" wrapText="1"/>
    </xf>
    <xf numFmtId="3" fontId="12" fillId="16" borderId="2" xfId="2" applyNumberFormat="1" applyFont="1" applyFill="1" applyBorder="1" applyAlignment="1">
      <alignment horizontal="right" vertical="center" wrapText="1"/>
    </xf>
    <xf numFmtId="3" fontId="12" fillId="16" borderId="5" xfId="2" applyNumberFormat="1" applyFont="1" applyFill="1" applyBorder="1" applyAlignment="1">
      <alignment horizontal="right" vertical="center" wrapText="1"/>
    </xf>
    <xf numFmtId="3" fontId="12" fillId="18" borderId="2" xfId="71" applyNumberFormat="1" applyFont="1" applyFill="1" applyBorder="1" applyAlignment="1">
      <alignment horizontal="right" vertical="center" wrapText="1"/>
    </xf>
    <xf numFmtId="3" fontId="12" fillId="18" borderId="5" xfId="71" applyNumberFormat="1" applyFont="1" applyFill="1" applyBorder="1" applyAlignment="1">
      <alignment horizontal="right" vertical="center" wrapText="1"/>
    </xf>
    <xf numFmtId="3" fontId="12" fillId="19" borderId="2" xfId="71" applyNumberFormat="1" applyFont="1" applyFill="1" applyBorder="1" applyAlignment="1">
      <alignment horizontal="right" vertical="center" wrapText="1"/>
    </xf>
    <xf numFmtId="3" fontId="12" fillId="19" borderId="5" xfId="71" applyNumberFormat="1" applyFont="1" applyFill="1" applyBorder="1" applyAlignment="1">
      <alignment horizontal="right" vertical="center" wrapText="1"/>
    </xf>
    <xf numFmtId="3" fontId="12" fillId="19" borderId="2" xfId="2" applyNumberFormat="1" applyFont="1" applyFill="1" applyBorder="1" applyAlignment="1">
      <alignment horizontal="right" vertical="center" wrapText="1"/>
    </xf>
    <xf numFmtId="3" fontId="12" fillId="19" borderId="5" xfId="2" applyNumberFormat="1" applyFont="1" applyFill="1" applyBorder="1" applyAlignment="1">
      <alignment horizontal="right" vertical="center" wrapText="1"/>
    </xf>
    <xf numFmtId="10" fontId="12" fillId="18" borderId="3" xfId="2" applyNumberFormat="1" applyFont="1" applyFill="1" applyBorder="1" applyAlignment="1">
      <alignment horizontal="center" vertical="center" wrapText="1"/>
    </xf>
    <xf numFmtId="165" fontId="12" fillId="18" borderId="3" xfId="2" applyNumberFormat="1" applyFont="1" applyFill="1" applyBorder="1" applyAlignment="1">
      <alignment horizontal="center" vertical="center" wrapText="1"/>
    </xf>
    <xf numFmtId="3" fontId="7" fillId="18" borderId="3" xfId="2" applyNumberFormat="1" applyFont="1" applyFill="1" applyBorder="1" applyAlignment="1">
      <alignment horizontal="center" vertical="center" wrapText="1"/>
    </xf>
    <xf numFmtId="10" fontId="12" fillId="16" borderId="2" xfId="2" applyNumberFormat="1" applyFont="1" applyFill="1" applyBorder="1" applyAlignment="1">
      <alignment horizontal="center" vertical="center" wrapText="1"/>
    </xf>
    <xf numFmtId="10" fontId="12" fillId="16" borderId="5" xfId="2" applyNumberFormat="1" applyFont="1" applyFill="1" applyBorder="1" applyAlignment="1">
      <alignment horizontal="center" vertical="center" wrapText="1"/>
    </xf>
    <xf numFmtId="3" fontId="7" fillId="18" borderId="3" xfId="2" applyNumberFormat="1" applyFont="1" applyFill="1" applyBorder="1" applyAlignment="1">
      <alignment horizontal="right" vertical="center" wrapText="1"/>
    </xf>
    <xf numFmtId="10" fontId="12" fillId="18" borderId="3" xfId="2" applyNumberFormat="1" applyFont="1" applyFill="1" applyBorder="1" applyAlignment="1">
      <alignment horizontal="center" vertical="center"/>
    </xf>
    <xf numFmtId="0" fontId="12" fillId="18" borderId="3" xfId="2" applyFont="1" applyFill="1" applyBorder="1" applyAlignment="1">
      <alignment horizontal="center" vertical="center" wrapText="1"/>
    </xf>
    <xf numFmtId="10" fontId="12" fillId="18" borderId="3" xfId="70" applyNumberFormat="1" applyFont="1" applyFill="1" applyBorder="1" applyAlignment="1">
      <alignment horizontal="center" vertical="center" wrapText="1"/>
    </xf>
    <xf numFmtId="10" fontId="12" fillId="18" borderId="2" xfId="2" applyNumberFormat="1" applyFont="1" applyFill="1" applyBorder="1" applyAlignment="1">
      <alignment horizontal="center" vertical="center" wrapText="1"/>
    </xf>
    <xf numFmtId="0" fontId="12" fillId="18" borderId="5" xfId="0" applyFont="1" applyFill="1" applyBorder="1" applyAlignment="1">
      <alignment horizontal="center" vertical="center" wrapText="1"/>
    </xf>
    <xf numFmtId="3" fontId="12" fillId="19" borderId="2" xfId="2" applyNumberFormat="1" applyFont="1" applyFill="1" applyBorder="1" applyAlignment="1">
      <alignment vertical="center" wrapText="1"/>
    </xf>
    <xf numFmtId="3" fontId="12" fillId="19" borderId="5" xfId="2" applyNumberFormat="1" applyFont="1" applyFill="1" applyBorder="1" applyAlignment="1">
      <alignment vertical="center" wrapText="1"/>
    </xf>
    <xf numFmtId="10" fontId="7" fillId="18" borderId="3" xfId="70" applyNumberFormat="1" applyFont="1" applyFill="1" applyBorder="1" applyAlignment="1">
      <alignment horizontal="center" vertical="center" wrapText="1"/>
    </xf>
    <xf numFmtId="10" fontId="12" fillId="0" borderId="3" xfId="70" applyNumberFormat="1" applyFont="1" applyBorder="1" applyAlignment="1">
      <alignment horizontal="center" vertical="center" wrapText="1"/>
    </xf>
    <xf numFmtId="0" fontId="12" fillId="0" borderId="3" xfId="2" applyFont="1" applyBorder="1" applyAlignment="1">
      <alignment horizontal="center" vertical="center" wrapText="1"/>
    </xf>
    <xf numFmtId="10" fontId="12" fillId="18" borderId="3" xfId="70" applyNumberFormat="1" applyFont="1" applyFill="1" applyBorder="1" applyAlignment="1">
      <alignment horizontal="center" vertical="center"/>
    </xf>
    <xf numFmtId="0" fontId="12" fillId="18" borderId="3" xfId="2" applyFont="1" applyFill="1" applyBorder="1" applyAlignment="1">
      <alignment horizontal="center" vertical="center"/>
    </xf>
    <xf numFmtId="3" fontId="12" fillId="19" borderId="4" xfId="2" applyNumberFormat="1" applyFont="1" applyFill="1" applyBorder="1" applyAlignment="1">
      <alignment horizontal="right" vertical="center" wrapText="1"/>
    </xf>
    <xf numFmtId="10" fontId="12" fillId="16" borderId="4" xfId="2" applyNumberFormat="1" applyFont="1" applyFill="1" applyBorder="1" applyAlignment="1">
      <alignment horizontal="center" vertical="center" wrapText="1"/>
    </xf>
    <xf numFmtId="3" fontId="12" fillId="18" borderId="3" xfId="2" applyNumberFormat="1" applyFont="1" applyFill="1" applyBorder="1" applyAlignment="1">
      <alignment horizontal="right" vertical="center" wrapText="1"/>
    </xf>
    <xf numFmtId="3" fontId="12" fillId="18" borderId="3" xfId="2" applyNumberFormat="1" applyFont="1" applyFill="1" applyBorder="1" applyAlignment="1">
      <alignment vertical="center" wrapText="1"/>
    </xf>
    <xf numFmtId="3" fontId="12" fillId="18" borderId="4" xfId="71" applyNumberFormat="1" applyFont="1" applyFill="1" applyBorder="1" applyAlignment="1">
      <alignment horizontal="right" vertical="center" wrapText="1"/>
    </xf>
    <xf numFmtId="166" fontId="12" fillId="18" borderId="3" xfId="2" applyNumberFormat="1" applyFont="1" applyFill="1" applyBorder="1" applyAlignment="1">
      <alignment horizontal="center" vertical="center" wrapText="1"/>
    </xf>
    <xf numFmtId="0" fontId="12" fillId="18" borderId="4" xfId="0" applyFont="1" applyFill="1" applyBorder="1" applyAlignment="1">
      <alignment horizontal="center" vertical="center" wrapText="1"/>
    </xf>
    <xf numFmtId="3" fontId="12" fillId="19" borderId="4" xfId="2" applyNumberFormat="1" applyFont="1" applyFill="1" applyBorder="1" applyAlignment="1">
      <alignment vertical="center" wrapText="1"/>
    </xf>
    <xf numFmtId="3" fontId="12" fillId="16" borderId="4" xfId="2" applyNumberFormat="1" applyFont="1" applyFill="1" applyBorder="1" applyAlignment="1">
      <alignment horizontal="right" vertical="center" wrapText="1"/>
    </xf>
    <xf numFmtId="0" fontId="12" fillId="18" borderId="2" xfId="2" applyFont="1" applyFill="1" applyBorder="1" applyAlignment="1">
      <alignment horizontal="center" vertical="center" wrapText="1"/>
    </xf>
    <xf numFmtId="0" fontId="12" fillId="18" borderId="4" xfId="2" applyFont="1" applyFill="1" applyBorder="1" applyAlignment="1">
      <alignment horizontal="center" vertical="center" wrapText="1"/>
    </xf>
    <xf numFmtId="3" fontId="12" fillId="16" borderId="2" xfId="2" applyNumberFormat="1" applyFont="1" applyFill="1" applyBorder="1" applyAlignment="1">
      <alignment horizontal="right" vertical="center" wrapText="1" indent="1"/>
    </xf>
    <xf numFmtId="3" fontId="12" fillId="16" borderId="5" xfId="2" applyNumberFormat="1" applyFont="1" applyFill="1" applyBorder="1" applyAlignment="1">
      <alignment horizontal="right" vertical="center" wrapText="1" indent="1"/>
    </xf>
    <xf numFmtId="10" fontId="12" fillId="18" borderId="4" xfId="2" applyNumberFormat="1" applyFont="1" applyFill="1" applyBorder="1" applyAlignment="1">
      <alignment horizontal="center" vertical="center" wrapText="1"/>
    </xf>
    <xf numFmtId="10" fontId="12" fillId="18" borderId="5" xfId="2" applyNumberFormat="1" applyFont="1" applyFill="1" applyBorder="1" applyAlignment="1">
      <alignment horizontal="center" vertical="center" wrapText="1"/>
    </xf>
    <xf numFmtId="3" fontId="12" fillId="18" borderId="2" xfId="2" applyNumberFormat="1" applyFont="1" applyFill="1" applyBorder="1" applyAlignment="1">
      <alignment horizontal="right" vertical="center" wrapText="1"/>
    </xf>
    <xf numFmtId="3" fontId="12" fillId="18" borderId="4" xfId="2" applyNumberFormat="1" applyFont="1" applyFill="1" applyBorder="1" applyAlignment="1">
      <alignment horizontal="right" vertical="center" wrapText="1"/>
    </xf>
    <xf numFmtId="3" fontId="12" fillId="18" borderId="5" xfId="2" applyNumberFormat="1" applyFont="1" applyFill="1" applyBorder="1" applyAlignment="1">
      <alignment horizontal="right" vertical="center" wrapText="1"/>
    </xf>
    <xf numFmtId="3" fontId="12" fillId="18" borderId="2" xfId="2" applyNumberFormat="1" applyFont="1" applyFill="1" applyBorder="1" applyAlignment="1">
      <alignment horizontal="center" vertical="center" wrapText="1"/>
    </xf>
    <xf numFmtId="3" fontId="12" fillId="18" borderId="4" xfId="2" applyNumberFormat="1" applyFont="1" applyFill="1" applyBorder="1" applyAlignment="1">
      <alignment horizontal="center" vertical="center" wrapText="1"/>
    </xf>
    <xf numFmtId="3" fontId="12" fillId="18" borderId="5" xfId="2" applyNumberFormat="1" applyFont="1" applyFill="1" applyBorder="1" applyAlignment="1">
      <alignment horizontal="center" vertical="center" wrapText="1"/>
    </xf>
    <xf numFmtId="0" fontId="12" fillId="18" borderId="5" xfId="2" applyFont="1" applyFill="1" applyBorder="1" applyAlignment="1">
      <alignment horizontal="center" vertical="center" wrapText="1"/>
    </xf>
    <xf numFmtId="10" fontId="12" fillId="18" borderId="2" xfId="2" applyNumberFormat="1" applyFont="1" applyFill="1" applyBorder="1" applyAlignment="1">
      <alignment horizontal="center" vertical="center"/>
    </xf>
    <xf numFmtId="10" fontId="12" fillId="18" borderId="4" xfId="2" applyNumberFormat="1" applyFont="1" applyFill="1" applyBorder="1" applyAlignment="1">
      <alignment horizontal="center" vertical="center"/>
    </xf>
    <xf numFmtId="10" fontId="12" fillId="18" borderId="5" xfId="2" applyNumberFormat="1" applyFont="1" applyFill="1" applyBorder="1" applyAlignment="1">
      <alignment horizontal="center" vertical="center"/>
    </xf>
    <xf numFmtId="10" fontId="12" fillId="0" borderId="2" xfId="2" applyNumberFormat="1" applyFont="1" applyFill="1" applyBorder="1" applyAlignment="1">
      <alignment horizontal="center" vertical="center" wrapText="1"/>
    </xf>
    <xf numFmtId="10" fontId="12" fillId="0" borderId="4" xfId="2" applyNumberFormat="1" applyFont="1" applyFill="1" applyBorder="1" applyAlignment="1">
      <alignment horizontal="center" vertical="center" wrapText="1"/>
    </xf>
    <xf numFmtId="10" fontId="12" fillId="0" borderId="5" xfId="2" applyNumberFormat="1" applyFont="1" applyFill="1" applyBorder="1" applyAlignment="1">
      <alignment horizontal="center" vertical="center" wrapText="1"/>
    </xf>
    <xf numFmtId="0" fontId="0" fillId="18" borderId="4" xfId="0" applyFill="1" applyBorder="1" applyAlignment="1">
      <alignment horizontal="center" vertical="center" wrapText="1"/>
    </xf>
    <xf numFmtId="0" fontId="0" fillId="18" borderId="5" xfId="0" applyFill="1" applyBorder="1" applyAlignment="1">
      <alignment horizontal="center" vertical="center" wrapText="1"/>
    </xf>
    <xf numFmtId="3" fontId="12" fillId="16" borderId="2" xfId="2" applyNumberFormat="1" applyFont="1" applyFill="1" applyBorder="1" applyAlignment="1">
      <alignment horizontal="center" vertical="center" wrapText="1"/>
    </xf>
    <xf numFmtId="3" fontId="12" fillId="16" borderId="4" xfId="2" applyNumberFormat="1" applyFont="1" applyFill="1" applyBorder="1" applyAlignment="1">
      <alignment horizontal="center" vertical="center" wrapText="1"/>
    </xf>
    <xf numFmtId="3" fontId="12" fillId="16" borderId="5" xfId="2" applyNumberFormat="1" applyFont="1" applyFill="1" applyBorder="1" applyAlignment="1">
      <alignment horizontal="center" vertical="center" wrapText="1"/>
    </xf>
    <xf numFmtId="3" fontId="12" fillId="19" borderId="2" xfId="2" applyNumberFormat="1" applyFont="1" applyFill="1" applyBorder="1" applyAlignment="1">
      <alignment horizontal="center" vertical="center" wrapText="1"/>
    </xf>
    <xf numFmtId="3" fontId="12" fillId="19" borderId="4" xfId="2" applyNumberFormat="1" applyFont="1" applyFill="1" applyBorder="1" applyAlignment="1">
      <alignment horizontal="center" vertical="center" wrapText="1"/>
    </xf>
    <xf numFmtId="3" fontId="12" fillId="19" borderId="5" xfId="2" applyNumberFormat="1" applyFont="1" applyFill="1" applyBorder="1" applyAlignment="1">
      <alignment horizontal="center" vertical="center" wrapText="1"/>
    </xf>
    <xf numFmtId="0" fontId="15" fillId="18" borderId="3" xfId="2" applyFont="1" applyFill="1" applyBorder="1" applyAlignment="1">
      <alignment horizontal="center" vertical="center" wrapText="1"/>
    </xf>
    <xf numFmtId="166" fontId="15" fillId="18" borderId="3" xfId="2" applyNumberFormat="1" applyFont="1" applyFill="1" applyBorder="1" applyAlignment="1">
      <alignment horizontal="center" vertical="center" wrapText="1"/>
    </xf>
    <xf numFmtId="165" fontId="15" fillId="18" borderId="3" xfId="2" applyNumberFormat="1" applyFont="1" applyFill="1" applyBorder="1" applyAlignment="1">
      <alignment horizontal="center" vertical="center" wrapText="1"/>
    </xf>
    <xf numFmtId="3" fontId="15" fillId="16" borderId="3" xfId="72" applyNumberFormat="1" applyFont="1" applyFill="1" applyBorder="1" applyAlignment="1">
      <alignment horizontal="right" vertical="center" wrapText="1"/>
    </xf>
    <xf numFmtId="3" fontId="15" fillId="18" borderId="3" xfId="72" applyNumberFormat="1" applyFont="1" applyFill="1" applyBorder="1" applyAlignment="1">
      <alignment horizontal="right" vertical="center" wrapText="1"/>
    </xf>
    <xf numFmtId="3" fontId="15" fillId="18" borderId="3" xfId="72" applyNumberFormat="1" applyFont="1" applyFill="1" applyBorder="1" applyAlignment="1">
      <alignment horizontal="center" vertical="center" wrapText="1"/>
    </xf>
    <xf numFmtId="10" fontId="15" fillId="18" borderId="3" xfId="2" applyNumberFormat="1" applyFont="1" applyFill="1" applyBorder="1" applyAlignment="1">
      <alignment horizontal="center" vertical="center"/>
    </xf>
    <xf numFmtId="166" fontId="12" fillId="18" borderId="3" xfId="72" applyNumberFormat="1" applyFont="1" applyFill="1" applyBorder="1" applyAlignment="1">
      <alignment horizontal="center" vertical="center" wrapText="1"/>
    </xf>
    <xf numFmtId="166" fontId="15" fillId="18" borderId="3" xfId="72" applyNumberFormat="1" applyFont="1" applyFill="1" applyBorder="1" applyAlignment="1">
      <alignment horizontal="center" vertical="center" wrapText="1"/>
    </xf>
    <xf numFmtId="49" fontId="12" fillId="18" borderId="3" xfId="72" applyNumberFormat="1" applyFont="1" applyFill="1" applyBorder="1" applyAlignment="1">
      <alignment horizontal="center" vertical="center" wrapText="1"/>
    </xf>
    <xf numFmtId="49" fontId="15" fillId="18" borderId="3" xfId="72" applyNumberFormat="1" applyFont="1" applyFill="1" applyBorder="1" applyAlignment="1">
      <alignment horizontal="center" vertical="center" wrapText="1"/>
    </xf>
    <xf numFmtId="10" fontId="15" fillId="18" borderId="3" xfId="2" applyNumberFormat="1" applyFont="1" applyFill="1" applyBorder="1" applyAlignment="1">
      <alignment horizontal="center" vertical="center" wrapText="1"/>
    </xf>
    <xf numFmtId="10" fontId="15" fillId="18" borderId="3" xfId="70" applyNumberFormat="1" applyFont="1" applyFill="1" applyBorder="1" applyAlignment="1">
      <alignment horizontal="right" vertical="center" wrapText="1"/>
    </xf>
    <xf numFmtId="10" fontId="15" fillId="0" borderId="3" xfId="70" applyNumberFormat="1" applyFont="1" applyBorder="1" applyAlignment="1">
      <alignment horizontal="center" vertical="center" wrapText="1"/>
    </xf>
    <xf numFmtId="166" fontId="12" fillId="18" borderId="3" xfId="71" applyNumberFormat="1" applyFont="1" applyFill="1" applyBorder="1" applyAlignment="1">
      <alignment horizontal="center" vertical="center" wrapText="1"/>
    </xf>
    <xf numFmtId="3" fontId="12" fillId="16" borderId="3" xfId="71" applyNumberFormat="1" applyFont="1" applyFill="1" applyBorder="1" applyAlignment="1">
      <alignment horizontal="right" vertical="center" wrapText="1"/>
    </xf>
    <xf numFmtId="3" fontId="12" fillId="18" borderId="3" xfId="71" applyNumberFormat="1" applyFont="1" applyFill="1" applyBorder="1" applyAlignment="1">
      <alignment horizontal="right" vertical="center" wrapText="1"/>
    </xf>
    <xf numFmtId="3" fontId="12" fillId="18" borderId="3" xfId="71" applyNumberFormat="1" applyFont="1" applyFill="1" applyBorder="1" applyAlignment="1">
      <alignment horizontal="center" vertical="center" wrapText="1"/>
    </xf>
    <xf numFmtId="166" fontId="12" fillId="18" borderId="3" xfId="71" applyNumberFormat="1" applyFont="1" applyFill="1" applyBorder="1" applyAlignment="1">
      <alignment horizontal="center" vertical="center"/>
    </xf>
    <xf numFmtId="49" fontId="12" fillId="18" borderId="3" xfId="71" applyNumberFormat="1" applyFont="1" applyFill="1" applyBorder="1" applyAlignment="1">
      <alignment horizontal="center" vertical="center" wrapText="1"/>
    </xf>
    <xf numFmtId="10" fontId="12" fillId="18" borderId="3" xfId="70" applyNumberFormat="1" applyFont="1" applyFill="1" applyBorder="1" applyAlignment="1">
      <alignment horizontal="right" vertical="center" wrapText="1"/>
    </xf>
    <xf numFmtId="3" fontId="15" fillId="18" borderId="3" xfId="2" applyNumberFormat="1" applyFont="1" applyFill="1" applyBorder="1" applyAlignment="1">
      <alignment horizontal="right" vertical="center" wrapText="1"/>
    </xf>
    <xf numFmtId="49" fontId="12" fillId="18" borderId="3" xfId="2" applyNumberFormat="1" applyFont="1" applyFill="1" applyBorder="1" applyAlignment="1">
      <alignment horizontal="center" vertical="center" wrapText="1"/>
    </xf>
    <xf numFmtId="49" fontId="15" fillId="18" borderId="3" xfId="2" applyNumberFormat="1" applyFont="1" applyFill="1" applyBorder="1" applyAlignment="1">
      <alignment horizontal="center" vertical="center" wrapText="1"/>
    </xf>
    <xf numFmtId="3" fontId="15" fillId="16" borderId="3" xfId="2" applyNumberFormat="1" applyFont="1" applyFill="1" applyBorder="1" applyAlignment="1">
      <alignment horizontal="right" vertical="center" wrapText="1"/>
    </xf>
    <xf numFmtId="3" fontId="7" fillId="16" borderId="3" xfId="2" applyNumberFormat="1" applyFont="1" applyFill="1" applyBorder="1" applyAlignment="1">
      <alignment horizontal="right" vertical="center" wrapText="1"/>
    </xf>
    <xf numFmtId="3" fontId="12" fillId="16" borderId="3" xfId="2" applyNumberFormat="1" applyFont="1" applyFill="1" applyBorder="1" applyAlignment="1">
      <alignment horizontal="right" vertical="center" wrapText="1"/>
    </xf>
  </cellXfs>
  <cellStyles count="87">
    <cellStyle name="=D:\WINNT\SYSTEM32\COMMAND.COM" xfId="79"/>
    <cellStyle name="20% - 1. jelölőszín 2 2" xfId="3"/>
    <cellStyle name="20% - 1. jelölőszín 2 3" xfId="4"/>
    <cellStyle name="20% - 1. jelölőszín 2 4" xfId="5"/>
    <cellStyle name="20% - 1. jelölőszín 2 5" xfId="6"/>
    <cellStyle name="20% - 1. jelölőszín 2 6" xfId="7"/>
    <cellStyle name="20% - 2. jelölőszín 2 2" xfId="8"/>
    <cellStyle name="20% - 2. jelölőszín 2 3" xfId="9"/>
    <cellStyle name="20% - 2. jelölőszín 2 4" xfId="10"/>
    <cellStyle name="20% - 2. jelölőszín 2 5" xfId="11"/>
    <cellStyle name="20% - 2. jelölőszín 2 6" xfId="12"/>
    <cellStyle name="20% - 3. jelölőszín 2 2" xfId="13"/>
    <cellStyle name="20% - 3. jelölőszín 2 3" xfId="14"/>
    <cellStyle name="20% - 3. jelölőszín 2 4" xfId="15"/>
    <cellStyle name="20% - 3. jelölőszín 2 5" xfId="16"/>
    <cellStyle name="20% - 3. jelölőszín 2 6" xfId="17"/>
    <cellStyle name="20% - 4. jelölőszín 2 2" xfId="18"/>
    <cellStyle name="20% - 4. jelölőszín 2 3" xfId="19"/>
    <cellStyle name="20% - 4. jelölőszín 2 4" xfId="20"/>
    <cellStyle name="20% - 4. jelölőszín 2 5" xfId="21"/>
    <cellStyle name="20% - 4. jelölőszín 2 6" xfId="22"/>
    <cellStyle name="20% - 5. jelölőszín 2 2" xfId="23"/>
    <cellStyle name="20% - 5. jelölőszín 2 3" xfId="24"/>
    <cellStyle name="20% - 5. jelölőszín 2 4" xfId="25"/>
    <cellStyle name="20% - 5. jelölőszín 2 5" xfId="26"/>
    <cellStyle name="20% - 5. jelölőszín 2 6" xfId="27"/>
    <cellStyle name="20% - 6. jelölőszín 2 2" xfId="28"/>
    <cellStyle name="20% - 6. jelölőszín 2 3" xfId="29"/>
    <cellStyle name="20% - 6. jelölőszín 2 4" xfId="30"/>
    <cellStyle name="20% - 6. jelölőszín 2 5" xfId="31"/>
    <cellStyle name="20% - 6. jelölőszín 2 6" xfId="32"/>
    <cellStyle name="40% - 1. jelölőszín 2 2" xfId="33"/>
    <cellStyle name="40% - 1. jelölőszín 2 3" xfId="34"/>
    <cellStyle name="40% - 1. jelölőszín 2 4" xfId="35"/>
    <cellStyle name="40% - 1. jelölőszín 2 5" xfId="36"/>
    <cellStyle name="40% - 1. jelölőszín 2 6" xfId="37"/>
    <cellStyle name="40% - 2. jelölőszín 2 2" xfId="38"/>
    <cellStyle name="40% - 2. jelölőszín 2 3" xfId="39"/>
    <cellStyle name="40% - 2. jelölőszín 2 4" xfId="40"/>
    <cellStyle name="40% - 2. jelölőszín 2 5" xfId="41"/>
    <cellStyle name="40% - 2. jelölőszín 2 6" xfId="42"/>
    <cellStyle name="40% - 3. jelölőszín 2 2" xfId="43"/>
    <cellStyle name="40% - 3. jelölőszín 2 3" xfId="44"/>
    <cellStyle name="40% - 3. jelölőszín 2 4" xfId="45"/>
    <cellStyle name="40% - 3. jelölőszín 2 5" xfId="46"/>
    <cellStyle name="40% - 3. jelölőszín 2 6" xfId="47"/>
    <cellStyle name="40% - 4. jelölőszín 2 2" xfId="48"/>
    <cellStyle name="40% - 4. jelölőszín 2 3" xfId="49"/>
    <cellStyle name="40% - 4. jelölőszín 2 4" xfId="50"/>
    <cellStyle name="40% - 4. jelölőszín 2 5" xfId="51"/>
    <cellStyle name="40% - 4. jelölőszín 2 6" xfId="52"/>
    <cellStyle name="40% - 5. jelölőszín 2 2" xfId="53"/>
    <cellStyle name="40% - 5. jelölőszín 2 3" xfId="54"/>
    <cellStyle name="40% - 5. jelölőszín 2 4" xfId="55"/>
    <cellStyle name="40% - 5. jelölőszín 2 5" xfId="56"/>
    <cellStyle name="40% - 5. jelölőszín 2 6" xfId="57"/>
    <cellStyle name="40% - 6. jelölőszín 2 2" xfId="58"/>
    <cellStyle name="40% - 6. jelölőszín 2 3" xfId="59"/>
    <cellStyle name="40% - 6. jelölőszín 2 4" xfId="60"/>
    <cellStyle name="40% - 6. jelölőszín 2 5" xfId="61"/>
    <cellStyle name="40% - 6. jelölőszín 2 6" xfId="62"/>
    <cellStyle name="Ezres 2" xfId="71"/>
    <cellStyle name="Ezres 3" xfId="85"/>
    <cellStyle name="Jegyzet 2 2" xfId="63"/>
    <cellStyle name="Jegyzet 2 3" xfId="64"/>
    <cellStyle name="Jegyzet 2 4" xfId="65"/>
    <cellStyle name="Jegyzet 2 5" xfId="66"/>
    <cellStyle name="Jegyzet 2 6" xfId="67"/>
    <cellStyle name="Normál" xfId="0" builtinId="0"/>
    <cellStyle name="Normál 2" xfId="68"/>
    <cellStyle name="Normál 2 2" xfId="69"/>
    <cellStyle name="Normál 3" xfId="77"/>
    <cellStyle name="Normál 4" xfId="2"/>
    <cellStyle name="Normál 5" xfId="76"/>
    <cellStyle name="Normál 6" xfId="83"/>
    <cellStyle name="Normal_F1" xfId="78"/>
    <cellStyle name="Normál_M50C_egyeztetett_50EO vált" xfId="73"/>
    <cellStyle name="Normál_Munkafüzet1" xfId="80"/>
    <cellStyle name="Normál_TER2013" xfId="81"/>
    <cellStyle name="Normál_új 50C tábla" xfId="74"/>
    <cellStyle name="Pénznem 2" xfId="72"/>
    <cellStyle name="Pénznem 3" xfId="86"/>
    <cellStyle name="Rossz" xfId="1" builtinId="27"/>
    <cellStyle name="Százalék" xfId="82" builtinId="5"/>
    <cellStyle name="Százalék 2" xfId="75"/>
    <cellStyle name="Százalék 3" xfId="70"/>
    <cellStyle name="Százalék 4" xfId="84"/>
  </cellStyles>
  <dxfs count="1">
    <dxf>
      <font>
        <color rgb="FFC00000"/>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8571"/>
  <sheetViews>
    <sheetView tabSelected="1" zoomScale="90" zoomScaleNormal="90" workbookViewId="0">
      <pane xSplit="1" ySplit="1" topLeftCell="Z2" activePane="bottomRight" state="frozen"/>
      <selection pane="topRight" activeCell="B1" sqref="B1"/>
      <selection pane="bottomLeft" activeCell="A4" sqref="A4"/>
      <selection pane="bottomRight" activeCell="AH2" sqref="AH2"/>
    </sheetView>
  </sheetViews>
  <sheetFormatPr defaultColWidth="9" defaultRowHeight="12.75" x14ac:dyDescent="0.2"/>
  <cols>
    <col min="1" max="1" width="54.42578125" style="9" customWidth="1"/>
    <col min="2" max="2" width="14.42578125" style="9" bestFit="1" customWidth="1"/>
    <col min="3" max="3" width="49" style="9" bestFit="1" customWidth="1"/>
    <col min="4" max="4" width="10.5703125" style="9" bestFit="1" customWidth="1"/>
    <col min="5" max="5" width="13.42578125" style="9" bestFit="1" customWidth="1"/>
    <col min="6" max="6" width="16.7109375" style="9" bestFit="1" customWidth="1"/>
    <col min="7" max="7" width="31.7109375" style="9" bestFit="1" customWidth="1"/>
    <col min="8" max="8" width="24.28515625" style="9" customWidth="1"/>
    <col min="9" max="9" width="11.5703125" style="9" customWidth="1"/>
    <col min="10" max="10" width="16.85546875" style="17" bestFit="1" customWidth="1"/>
    <col min="11" max="11" width="30.7109375" style="34" customWidth="1"/>
    <col min="12" max="12" width="30.7109375" style="18" customWidth="1"/>
    <col min="13" max="13" width="15.42578125" style="18" bestFit="1" customWidth="1"/>
    <col min="14" max="14" width="30.7109375" style="18" customWidth="1"/>
    <col min="15" max="15" width="30.7109375" style="19" customWidth="1"/>
    <col min="16" max="16" width="19.28515625" style="18" customWidth="1"/>
    <col min="17" max="17" width="16.7109375" style="17" bestFit="1" customWidth="1"/>
    <col min="18" max="18" width="15.140625" style="17" bestFit="1" customWidth="1"/>
    <col min="19" max="19" width="14.140625" style="17" bestFit="1" customWidth="1"/>
    <col min="20" max="20" width="14.140625" style="10" bestFit="1" customWidth="1"/>
    <col min="21" max="21" width="14.28515625" style="10" bestFit="1" customWidth="1"/>
    <col min="22" max="22" width="14.28515625" style="41" customWidth="1"/>
    <col min="23" max="23" width="14.140625" style="41" customWidth="1"/>
    <col min="24" max="24" width="27" style="17" customWidth="1"/>
    <col min="25" max="25" width="21.5703125" style="17" customWidth="1"/>
    <col min="26" max="26" width="21" style="9" customWidth="1"/>
    <col min="27" max="27" width="19.42578125" style="18" hidden="1" customWidth="1"/>
    <col min="28" max="28" width="11.42578125" style="10" hidden="1" customWidth="1"/>
    <col min="29" max="29" width="19.42578125" style="17" customWidth="1"/>
    <col min="30" max="33" width="19.42578125" style="9" customWidth="1"/>
    <col min="34" max="34" width="12" style="9" customWidth="1"/>
    <col min="35" max="16384" width="9" style="9"/>
  </cols>
  <sheetData>
    <row r="1" spans="1:34" ht="72.75" customHeight="1" x14ac:dyDescent="0.2">
      <c r="A1" s="63" t="s">
        <v>0</v>
      </c>
      <c r="B1" s="52" t="s">
        <v>1</v>
      </c>
      <c r="C1" s="52" t="s">
        <v>2</v>
      </c>
      <c r="D1" s="52" t="s">
        <v>3</v>
      </c>
      <c r="E1" s="52" t="s">
        <v>4</v>
      </c>
      <c r="F1" s="52" t="s">
        <v>5</v>
      </c>
      <c r="G1" s="52" t="s">
        <v>6</v>
      </c>
      <c r="H1" s="52" t="s">
        <v>7</v>
      </c>
      <c r="I1" s="64" t="s">
        <v>8</v>
      </c>
      <c r="J1" s="65" t="s">
        <v>9</v>
      </c>
      <c r="K1" s="52" t="s">
        <v>10</v>
      </c>
      <c r="L1" s="52" t="s">
        <v>11</v>
      </c>
      <c r="M1" s="52" t="s">
        <v>12</v>
      </c>
      <c r="N1" s="52" t="s">
        <v>13</v>
      </c>
      <c r="O1" s="52" t="s">
        <v>14</v>
      </c>
      <c r="P1" s="52" t="s">
        <v>15</v>
      </c>
      <c r="Q1" s="66" t="s">
        <v>16</v>
      </c>
      <c r="R1" s="65" t="s">
        <v>17</v>
      </c>
      <c r="S1" s="65" t="s">
        <v>18</v>
      </c>
      <c r="T1" s="65" t="s">
        <v>19</v>
      </c>
      <c r="U1" s="65" t="s">
        <v>20</v>
      </c>
      <c r="V1" s="65" t="s">
        <v>1295</v>
      </c>
      <c r="W1" s="65" t="s">
        <v>1296</v>
      </c>
      <c r="X1" s="65" t="s">
        <v>21</v>
      </c>
      <c r="Y1" s="65" t="s">
        <v>22</v>
      </c>
      <c r="Z1" s="65" t="s">
        <v>23</v>
      </c>
      <c r="AA1" s="52"/>
      <c r="AB1" s="52"/>
      <c r="AC1" s="65" t="s">
        <v>1286</v>
      </c>
      <c r="AD1" s="65" t="s">
        <v>1287</v>
      </c>
      <c r="AE1" s="65" t="s">
        <v>1288</v>
      </c>
      <c r="AF1" s="65" t="s">
        <v>1289</v>
      </c>
      <c r="AG1" s="65" t="s">
        <v>1290</v>
      </c>
      <c r="AH1" s="64" t="s">
        <v>1291</v>
      </c>
    </row>
    <row r="2" spans="1:34" ht="13.5" customHeight="1" x14ac:dyDescent="0.2">
      <c r="A2" s="8" t="s">
        <v>24</v>
      </c>
      <c r="B2" s="57" t="s">
        <v>25</v>
      </c>
      <c r="C2" s="57" t="s">
        <v>26</v>
      </c>
      <c r="D2" s="57" t="s">
        <v>27</v>
      </c>
      <c r="E2" s="57" t="s">
        <v>28</v>
      </c>
      <c r="F2" s="57" t="s">
        <v>29</v>
      </c>
      <c r="G2" s="57" t="s">
        <v>30</v>
      </c>
      <c r="H2" s="57" t="s">
        <v>31</v>
      </c>
      <c r="I2" s="57" t="s">
        <v>32</v>
      </c>
      <c r="J2" s="67">
        <v>4097585338</v>
      </c>
      <c r="K2" s="68">
        <v>8.9999999999999993E-3</v>
      </c>
      <c r="L2" s="56" t="s">
        <v>399</v>
      </c>
      <c r="M2" s="56" t="s">
        <v>65</v>
      </c>
      <c r="N2" s="56">
        <v>1.1000000000000001E-3</v>
      </c>
      <c r="O2" s="59">
        <v>2.5000000000000001E-4</v>
      </c>
      <c r="P2" s="56" t="s">
        <v>399</v>
      </c>
      <c r="Q2" s="193">
        <v>91554701</v>
      </c>
      <c r="R2" s="21">
        <v>37130017</v>
      </c>
      <c r="S2" s="21"/>
      <c r="T2" s="7"/>
      <c r="U2" s="195">
        <v>12576670</v>
      </c>
      <c r="V2" s="195">
        <v>5110461</v>
      </c>
      <c r="W2" s="197">
        <v>187674</v>
      </c>
      <c r="X2" s="21"/>
      <c r="Y2" s="21"/>
      <c r="Z2" s="57"/>
      <c r="AA2" s="11">
        <v>1.06E-2</v>
      </c>
      <c r="AB2" s="199" t="e">
        <f>+R2+S2+T2+U2+V2+W2+Y2+#REF!+#REF!+#REF!-Q2+R3+S3+T3+U3+V3+W3+Y3+#REF!+#REF!+#REF!</f>
        <v>#REF!</v>
      </c>
      <c r="AC2" s="145">
        <f>+R2+(T2+U2+V2)*(J2/(J2+J3))</f>
        <v>43450346.45306091</v>
      </c>
      <c r="AD2" s="56">
        <f t="shared" ref="AD2:AD28" si="0">+R2/AC2</f>
        <v>0.8545390320445726</v>
      </c>
      <c r="AE2" s="56">
        <f>+(U2*J2/(J2+J3))/AC2</f>
        <v>0.10343195806352007</v>
      </c>
      <c r="AF2" s="56">
        <f t="shared" ref="AF2:AF28" si="1">+R2/J2</f>
        <v>9.0614383685106784E-3</v>
      </c>
      <c r="AG2" s="56">
        <f>+(U2*J2/(J2+J3))/J2</f>
        <v>1.0967811629206913E-3</v>
      </c>
      <c r="AH2" s="192">
        <f t="shared" ref="AH2:AH21" si="2">+AC2/J2+Z2</f>
        <v>1.0603890552348737E-2</v>
      </c>
    </row>
    <row r="3" spans="1:34" ht="13.5" customHeight="1" x14ac:dyDescent="0.2">
      <c r="A3" s="8" t="s">
        <v>34</v>
      </c>
      <c r="B3" s="57" t="s">
        <v>35</v>
      </c>
      <c r="C3" s="57" t="s">
        <v>26</v>
      </c>
      <c r="D3" s="57" t="s">
        <v>27</v>
      </c>
      <c r="E3" s="57" t="s">
        <v>28</v>
      </c>
      <c r="F3" s="57" t="s">
        <v>29</v>
      </c>
      <c r="G3" s="57" t="s">
        <v>30</v>
      </c>
      <c r="H3" s="57" t="s">
        <v>31</v>
      </c>
      <c r="I3" s="57" t="s">
        <v>32</v>
      </c>
      <c r="J3" s="21">
        <v>7369305620</v>
      </c>
      <c r="K3" s="68">
        <v>5.0000000000000001E-3</v>
      </c>
      <c r="L3" s="56" t="s">
        <v>399</v>
      </c>
      <c r="M3" s="56" t="s">
        <v>65</v>
      </c>
      <c r="N3" s="56">
        <v>1.1000000000000001E-3</v>
      </c>
      <c r="O3" s="59">
        <v>2.5000000000000001E-4</v>
      </c>
      <c r="P3" s="56" t="s">
        <v>399</v>
      </c>
      <c r="Q3" s="194"/>
      <c r="R3" s="21">
        <v>36549879</v>
      </c>
      <c r="S3" s="21"/>
      <c r="T3" s="7"/>
      <c r="U3" s="196"/>
      <c r="V3" s="196"/>
      <c r="W3" s="198"/>
      <c r="X3" s="21"/>
      <c r="Y3" s="21"/>
      <c r="Z3" s="57"/>
      <c r="AA3" s="11">
        <v>6.4999999999999997E-3</v>
      </c>
      <c r="AB3" s="200"/>
      <c r="AC3" s="145">
        <f>+R3+(T2+U2+V2)*(J3/(J2+J3))</f>
        <v>47916680.54693909</v>
      </c>
      <c r="AD3" s="56">
        <f t="shared" si="0"/>
        <v>0.76277986251981311</v>
      </c>
      <c r="AE3" s="56">
        <f>+(U2*J3/(J2+J3))/AC3</f>
        <v>0.16867853731862686</v>
      </c>
      <c r="AF3" s="56">
        <f t="shared" si="1"/>
        <v>4.9597453117977757E-3</v>
      </c>
      <c r="AG3" s="56">
        <f>+(U2*J3/(J2+J3))/J3</f>
        <v>1.0967811629206915E-3</v>
      </c>
      <c r="AH3" s="192">
        <f t="shared" si="2"/>
        <v>6.5021974956358357E-3</v>
      </c>
    </row>
    <row r="4" spans="1:34" ht="13.5" customHeight="1" x14ac:dyDescent="0.2">
      <c r="A4" s="8" t="s">
        <v>36</v>
      </c>
      <c r="B4" s="57" t="s">
        <v>37</v>
      </c>
      <c r="C4" s="57" t="s">
        <v>26</v>
      </c>
      <c r="D4" s="57" t="s">
        <v>27</v>
      </c>
      <c r="E4" s="57" t="s">
        <v>28</v>
      </c>
      <c r="F4" s="57" t="s">
        <v>29</v>
      </c>
      <c r="G4" s="57" t="s">
        <v>38</v>
      </c>
      <c r="H4" s="57" t="s">
        <v>31</v>
      </c>
      <c r="I4" s="57" t="s">
        <v>32</v>
      </c>
      <c r="J4" s="21">
        <v>7391805864</v>
      </c>
      <c r="K4" s="68">
        <v>1.0999999999999999E-2</v>
      </c>
      <c r="L4" s="56" t="s">
        <v>399</v>
      </c>
      <c r="M4" s="56" t="s">
        <v>65</v>
      </c>
      <c r="N4" s="56">
        <v>1.1999999999999999E-3</v>
      </c>
      <c r="O4" s="59">
        <v>2.5000000000000001E-4</v>
      </c>
      <c r="P4" s="56" t="s">
        <v>399</v>
      </c>
      <c r="Q4" s="193">
        <v>104428728</v>
      </c>
      <c r="R4" s="21">
        <v>81515077</v>
      </c>
      <c r="S4" s="21"/>
      <c r="T4" s="7"/>
      <c r="U4" s="195">
        <v>10489659</v>
      </c>
      <c r="V4" s="195">
        <v>4160896</v>
      </c>
      <c r="W4" s="197">
        <v>207786</v>
      </c>
      <c r="X4" s="21"/>
      <c r="Y4" s="21"/>
      <c r="Z4" s="57"/>
      <c r="AA4" s="11">
        <v>1.2699999999999999E-2</v>
      </c>
      <c r="AB4" s="199" t="e">
        <f>+R4+S4+T4+U4+V4+W4+Y4+#REF!+#REF!+#REF!-Q4+R5+S5+T5+U5+V5+W5+Y5+#REF!+#REF!+#REF!</f>
        <v>#REF!</v>
      </c>
      <c r="AC4" s="145">
        <f>+R4+(T4+U4+V4)*(J4/(J4+J5))</f>
        <v>93887652.071203679</v>
      </c>
      <c r="AD4" s="56">
        <f t="shared" si="0"/>
        <v>0.86821935794261407</v>
      </c>
      <c r="AE4" s="56">
        <f>+(U4*J4/(J4+J5))/AC4</f>
        <v>9.4353694995379794E-2</v>
      </c>
      <c r="AF4" s="56">
        <f t="shared" si="1"/>
        <v>1.1027762159853174E-2</v>
      </c>
      <c r="AG4" s="56">
        <f>+(U4*J4/(J4+J5))/J4</f>
        <v>1.1984414972939946E-3</v>
      </c>
      <c r="AH4" s="192">
        <f t="shared" si="2"/>
        <v>1.2701585214576691E-2</v>
      </c>
    </row>
    <row r="5" spans="1:34" ht="13.5" customHeight="1" x14ac:dyDescent="0.2">
      <c r="A5" s="8" t="s">
        <v>39</v>
      </c>
      <c r="B5" s="57" t="s">
        <v>40</v>
      </c>
      <c r="C5" s="57" t="s">
        <v>26</v>
      </c>
      <c r="D5" s="57" t="s">
        <v>27</v>
      </c>
      <c r="E5" s="57" t="s">
        <v>28</v>
      </c>
      <c r="F5" s="57" t="s">
        <v>29</v>
      </c>
      <c r="G5" s="57" t="s">
        <v>38</v>
      </c>
      <c r="H5" s="57" t="s">
        <v>31</v>
      </c>
      <c r="I5" s="57" t="s">
        <v>32</v>
      </c>
      <c r="J5" s="21">
        <v>1360944290</v>
      </c>
      <c r="K5" s="68">
        <v>6.0000000000000001E-3</v>
      </c>
      <c r="L5" s="56" t="s">
        <v>399</v>
      </c>
      <c r="M5" s="56" t="s">
        <v>65</v>
      </c>
      <c r="N5" s="56">
        <v>1.1999999999999999E-3</v>
      </c>
      <c r="O5" s="59">
        <v>2.5000000000000001E-4</v>
      </c>
      <c r="P5" s="56" t="s">
        <v>399</v>
      </c>
      <c r="Q5" s="194"/>
      <c r="R5" s="21">
        <v>8055311</v>
      </c>
      <c r="S5" s="21"/>
      <c r="T5" s="7"/>
      <c r="U5" s="196"/>
      <c r="V5" s="196"/>
      <c r="W5" s="198"/>
      <c r="X5" s="21"/>
      <c r="Y5" s="21"/>
      <c r="Z5" s="57"/>
      <c r="AA5" s="11">
        <v>7.6E-3</v>
      </c>
      <c r="AB5" s="200"/>
      <c r="AC5" s="145">
        <f>+R5+(T4+U4+V4)*(J5/(J4+J5))</f>
        <v>10333290.928796325</v>
      </c>
      <c r="AD5" s="56">
        <f t="shared" si="0"/>
        <v>0.77954942481604206</v>
      </c>
      <c r="AE5" s="56">
        <f>+(U4*J5/(J4+J5))/AC5</f>
        <v>0.15784052959315073</v>
      </c>
      <c r="AF5" s="56">
        <f t="shared" si="1"/>
        <v>5.9189131099554411E-3</v>
      </c>
      <c r="AG5" s="56">
        <f>+(U4*J5/(J4+J5))/J5</f>
        <v>1.1984414972939944E-3</v>
      </c>
      <c r="AH5" s="192">
        <f t="shared" si="2"/>
        <v>7.5927361646789563E-3</v>
      </c>
    </row>
    <row r="6" spans="1:34" ht="13.5" customHeight="1" x14ac:dyDescent="0.25">
      <c r="A6" s="69" t="s">
        <v>43</v>
      </c>
      <c r="B6" s="70" t="s">
        <v>44</v>
      </c>
      <c r="C6" s="70" t="s">
        <v>26</v>
      </c>
      <c r="D6" s="70" t="s">
        <v>27</v>
      </c>
      <c r="E6" s="70" t="s">
        <v>28</v>
      </c>
      <c r="F6" s="70" t="s">
        <v>45</v>
      </c>
      <c r="G6" s="70" t="s">
        <v>46</v>
      </c>
      <c r="H6" s="70" t="s">
        <v>31</v>
      </c>
      <c r="I6" s="70" t="s">
        <v>32</v>
      </c>
      <c r="J6" s="71">
        <v>385506991</v>
      </c>
      <c r="K6" s="72">
        <v>1.4E-2</v>
      </c>
      <c r="L6" s="73" t="s">
        <v>33</v>
      </c>
      <c r="M6" s="73" t="s">
        <v>33</v>
      </c>
      <c r="N6" s="73">
        <v>1.1999999999999999E-3</v>
      </c>
      <c r="O6" s="73">
        <v>2.5000000000000001E-4</v>
      </c>
      <c r="P6" s="73" t="s">
        <v>33</v>
      </c>
      <c r="Q6" s="145">
        <v>7754366</v>
      </c>
      <c r="R6" s="70">
        <v>5185910</v>
      </c>
      <c r="S6" s="70"/>
      <c r="T6" s="70"/>
      <c r="U6" s="70">
        <v>464524</v>
      </c>
      <c r="V6" s="157">
        <v>1658822</v>
      </c>
      <c r="W6" s="12">
        <v>445110</v>
      </c>
      <c r="X6" s="70"/>
      <c r="Y6" s="70"/>
      <c r="Z6" s="70"/>
      <c r="AA6" s="35">
        <v>2.47E-2</v>
      </c>
      <c r="AB6" s="12" t="e">
        <f>+R6+S6+T6+U6+V6+W6+Y6+#REF!+#REF!+#REF!-Q6</f>
        <v>#REF!</v>
      </c>
      <c r="AC6" s="145">
        <f>+R6+T6+U6+V6</f>
        <v>7309256</v>
      </c>
      <c r="AD6" s="56">
        <f t="shared" si="0"/>
        <v>0.70949902425089506</v>
      </c>
      <c r="AE6" s="56">
        <f>U6/AC6</f>
        <v>6.3552843134786902E-2</v>
      </c>
      <c r="AF6" s="56">
        <f t="shared" si="1"/>
        <v>1.3452181467702619E-2</v>
      </c>
      <c r="AG6" s="56">
        <f>+U6/J6</f>
        <v>1.2049690689007505E-3</v>
      </c>
      <c r="AH6" s="192">
        <f t="shared" si="2"/>
        <v>1.8960112710381432E-2</v>
      </c>
    </row>
    <row r="7" spans="1:34" ht="13.5" customHeight="1" x14ac:dyDescent="0.2">
      <c r="A7" s="8" t="s">
        <v>47</v>
      </c>
      <c r="B7" s="57" t="s">
        <v>48</v>
      </c>
      <c r="C7" s="57" t="s">
        <v>26</v>
      </c>
      <c r="D7" s="57" t="s">
        <v>27</v>
      </c>
      <c r="E7" s="57" t="s">
        <v>28</v>
      </c>
      <c r="F7" s="57" t="s">
        <v>41</v>
      </c>
      <c r="G7" s="57" t="s">
        <v>49</v>
      </c>
      <c r="H7" s="57" t="s">
        <v>50</v>
      </c>
      <c r="I7" s="57" t="s">
        <v>32</v>
      </c>
      <c r="J7" s="21">
        <v>112856375</v>
      </c>
      <c r="K7" s="68">
        <v>1.7500000000000002E-2</v>
      </c>
      <c r="L7" s="56" t="s">
        <v>399</v>
      </c>
      <c r="M7" s="56" t="s">
        <v>65</v>
      </c>
      <c r="N7" s="56">
        <v>1E-3</v>
      </c>
      <c r="O7" s="59">
        <v>2.5000000000000001E-4</v>
      </c>
      <c r="P7" s="56" t="s">
        <v>399</v>
      </c>
      <c r="Q7" s="193">
        <v>11017226</v>
      </c>
      <c r="R7" s="21">
        <v>1970737</v>
      </c>
      <c r="S7" s="21"/>
      <c r="T7" s="7"/>
      <c r="U7" s="195">
        <v>722736</v>
      </c>
      <c r="V7" s="195">
        <v>2175907</v>
      </c>
      <c r="W7" s="197">
        <v>411973</v>
      </c>
      <c r="X7" s="21"/>
      <c r="Y7" s="21"/>
      <c r="Z7" s="56">
        <v>2.3999999999999998E-3</v>
      </c>
      <c r="AA7" s="11">
        <v>2.47E-2</v>
      </c>
      <c r="AB7" s="199" t="e">
        <f>+R7+S7+T7+U7+V7+W7+Y7+#REF!+#REF!+#REF!-Q7+R8+S8+T8+U8+V8+W8+Y8+#REF!+#REF!+#REF!</f>
        <v>#REF!</v>
      </c>
      <c r="AC7" s="145">
        <f>+R7+(T7+U7+V7)*(J7/(J7+J8))</f>
        <v>2447203.8367923112</v>
      </c>
      <c r="AD7" s="56">
        <f t="shared" si="0"/>
        <v>0.80530153245557046</v>
      </c>
      <c r="AE7" s="56">
        <f>+(U7*J7/(J7+J8))/AC7</f>
        <v>4.8545333674823304E-2</v>
      </c>
      <c r="AF7" s="56">
        <f t="shared" si="1"/>
        <v>1.7462345392539855E-2</v>
      </c>
      <c r="AG7" s="56">
        <f>+(U7*J7/(J7+J8))/J7</f>
        <v>1.0526682859288239E-3</v>
      </c>
      <c r="AH7" s="192">
        <f t="shared" si="2"/>
        <v>2.4084232164929196E-2</v>
      </c>
    </row>
    <row r="8" spans="1:34" ht="13.5" customHeight="1" x14ac:dyDescent="0.2">
      <c r="A8" s="8" t="s">
        <v>51</v>
      </c>
      <c r="B8" s="57" t="s">
        <v>52</v>
      </c>
      <c r="C8" s="57" t="s">
        <v>26</v>
      </c>
      <c r="D8" s="57" t="s">
        <v>27</v>
      </c>
      <c r="E8" s="57" t="s">
        <v>28</v>
      </c>
      <c r="F8" s="57" t="s">
        <v>41</v>
      </c>
      <c r="G8" s="57" t="s">
        <v>49</v>
      </c>
      <c r="H8" s="57" t="s">
        <v>50</v>
      </c>
      <c r="I8" s="57" t="s">
        <v>32</v>
      </c>
      <c r="J8" s="21">
        <v>573718883</v>
      </c>
      <c r="K8" s="68">
        <v>0.01</v>
      </c>
      <c r="L8" s="56" t="s">
        <v>399</v>
      </c>
      <c r="M8" s="56" t="s">
        <v>65</v>
      </c>
      <c r="N8" s="56">
        <v>1E-3</v>
      </c>
      <c r="O8" s="59">
        <v>2.5000000000000001E-4</v>
      </c>
      <c r="P8" s="56" t="s">
        <v>399</v>
      </c>
      <c r="Q8" s="194"/>
      <c r="R8" s="21">
        <v>5735871</v>
      </c>
      <c r="S8" s="21"/>
      <c r="T8" s="7"/>
      <c r="U8" s="196"/>
      <c r="V8" s="196"/>
      <c r="W8" s="198"/>
      <c r="X8" s="21"/>
      <c r="Y8" s="21"/>
      <c r="Z8" s="56">
        <v>2.3999999999999998E-3</v>
      </c>
      <c r="AA8" s="11">
        <v>1.72E-2</v>
      </c>
      <c r="AB8" s="200"/>
      <c r="AC8" s="145">
        <f>+R8+(T7+U7+V7)*(J8/(J7+J8))</f>
        <v>8158047.1632076893</v>
      </c>
      <c r="AD8" s="56">
        <f t="shared" si="0"/>
        <v>0.70309363077335951</v>
      </c>
      <c r="AE8" s="56">
        <f>+(U7*J8/(J7+J8))/AC8</f>
        <v>7.4029441248675734E-2</v>
      </c>
      <c r="AF8" s="56">
        <f t="shared" si="1"/>
        <v>9.9977030039640515E-3</v>
      </c>
      <c r="AG8" s="56">
        <f>+(U7*J8/(J7+J8))/J8</f>
        <v>1.0526682859288239E-3</v>
      </c>
      <c r="AH8" s="192">
        <f t="shared" si="2"/>
        <v>1.6619589776353395E-2</v>
      </c>
    </row>
    <row r="9" spans="1:34" ht="13.5" customHeight="1" x14ac:dyDescent="0.2">
      <c r="A9" s="8" t="s">
        <v>54</v>
      </c>
      <c r="B9" s="57" t="s">
        <v>55</v>
      </c>
      <c r="C9" s="57" t="s">
        <v>26</v>
      </c>
      <c r="D9" s="57" t="s">
        <v>27</v>
      </c>
      <c r="E9" s="57" t="s">
        <v>28</v>
      </c>
      <c r="F9" s="57" t="s">
        <v>41</v>
      </c>
      <c r="G9" s="57" t="s">
        <v>46</v>
      </c>
      <c r="H9" s="57" t="s">
        <v>50</v>
      </c>
      <c r="I9" s="57" t="s">
        <v>32</v>
      </c>
      <c r="J9" s="21">
        <v>1372258492</v>
      </c>
      <c r="K9" s="68">
        <v>1.9199999999999998E-2</v>
      </c>
      <c r="L9" s="56" t="s">
        <v>399</v>
      </c>
      <c r="M9" s="56" t="s">
        <v>65</v>
      </c>
      <c r="N9" s="56">
        <v>3.2499999999999999E-4</v>
      </c>
      <c r="O9" s="59">
        <v>3.8000000000000002E-4</v>
      </c>
      <c r="P9" s="56" t="s">
        <v>399</v>
      </c>
      <c r="Q9" s="145">
        <v>28476354</v>
      </c>
      <c r="R9" s="21">
        <v>26365397</v>
      </c>
      <c r="S9" s="21"/>
      <c r="T9" s="7"/>
      <c r="U9" s="7">
        <v>527811</v>
      </c>
      <c r="V9" s="157">
        <v>1553204</v>
      </c>
      <c r="W9" s="12">
        <v>29942</v>
      </c>
      <c r="X9" s="21"/>
      <c r="Y9" s="21"/>
      <c r="Z9" s="56">
        <v>2.8E-3</v>
      </c>
      <c r="AA9" s="11">
        <v>2.3599999999999999E-2</v>
      </c>
      <c r="AB9" s="12" t="e">
        <f>+R9+S9+T9+U9+V9+W9+Y9+#REF!+#REF!+#REF!-Q9</f>
        <v>#REF!</v>
      </c>
      <c r="AC9" s="145">
        <f t="shared" ref="AC9:AC28" si="3">+R9+T9+U9+V9</f>
        <v>28446412</v>
      </c>
      <c r="AD9" s="56">
        <f t="shared" si="0"/>
        <v>0.92684437671787923</v>
      </c>
      <c r="AE9" s="56">
        <f t="shared" ref="AE9:AE28" si="4">U9/AC9</f>
        <v>1.8554572014213955E-2</v>
      </c>
      <c r="AF9" s="56">
        <f t="shared" si="1"/>
        <v>1.9213141805064522E-2</v>
      </c>
      <c r="AG9" s="56">
        <f t="shared" ref="AG9:AG28" si="5">+U9/J9</f>
        <v>3.846294288408747E-4</v>
      </c>
      <c r="AH9" s="192">
        <f t="shared" si="2"/>
        <v>2.3529630871907185E-2</v>
      </c>
    </row>
    <row r="10" spans="1:34" ht="13.5" customHeight="1" x14ac:dyDescent="0.2">
      <c r="A10" s="8" t="s">
        <v>56</v>
      </c>
      <c r="B10" s="57" t="s">
        <v>57</v>
      </c>
      <c r="C10" s="57" t="s">
        <v>26</v>
      </c>
      <c r="D10" s="57" t="s">
        <v>27</v>
      </c>
      <c r="E10" s="57" t="s">
        <v>28</v>
      </c>
      <c r="F10" s="57" t="s">
        <v>41</v>
      </c>
      <c r="G10" s="57" t="s">
        <v>38</v>
      </c>
      <c r="H10" s="57" t="s">
        <v>50</v>
      </c>
      <c r="I10" s="57" t="s">
        <v>32</v>
      </c>
      <c r="J10" s="21">
        <v>7069224144</v>
      </c>
      <c r="K10" s="55">
        <v>1.4999999999999999E-2</v>
      </c>
      <c r="L10" s="56" t="s">
        <v>399</v>
      </c>
      <c r="M10" s="56" t="s">
        <v>65</v>
      </c>
      <c r="N10" s="56">
        <v>3.2499999999999999E-4</v>
      </c>
      <c r="O10" s="59">
        <v>3.8000000000000002E-4</v>
      </c>
      <c r="P10" s="56" t="s">
        <v>399</v>
      </c>
      <c r="Q10" s="145">
        <v>113664136</v>
      </c>
      <c r="R10" s="21">
        <v>106139102</v>
      </c>
      <c r="S10" s="21"/>
      <c r="T10" s="7"/>
      <c r="U10" s="7">
        <v>2771153</v>
      </c>
      <c r="V10" s="157">
        <v>4434380</v>
      </c>
      <c r="W10" s="12">
        <v>319501</v>
      </c>
      <c r="X10" s="21"/>
      <c r="Y10" s="21"/>
      <c r="Z10" s="56">
        <v>1.9E-3</v>
      </c>
      <c r="AA10" s="11">
        <v>1.7999999999999999E-2</v>
      </c>
      <c r="AB10" s="12" t="e">
        <f>+R10+S10+T10+U10+V10+W10+Y10+#REF!+#REF!+#REF!-Q10</f>
        <v>#REF!</v>
      </c>
      <c r="AC10" s="145">
        <f t="shared" si="3"/>
        <v>113344635</v>
      </c>
      <c r="AD10" s="56">
        <f t="shared" si="0"/>
        <v>0.93642810707361668</v>
      </c>
      <c r="AE10" s="56">
        <f t="shared" si="4"/>
        <v>2.4448911940119618E-2</v>
      </c>
      <c r="AF10" s="56">
        <f t="shared" si="1"/>
        <v>1.5014250480384824E-2</v>
      </c>
      <c r="AG10" s="56">
        <f t="shared" si="5"/>
        <v>3.9200242396501383E-4</v>
      </c>
      <c r="AH10" s="192">
        <f t="shared" si="2"/>
        <v>1.7933532491143486E-2</v>
      </c>
    </row>
    <row r="11" spans="1:34" ht="13.5" customHeight="1" x14ac:dyDescent="0.2">
      <c r="A11" s="8" t="s">
        <v>58</v>
      </c>
      <c r="B11" s="57" t="s">
        <v>59</v>
      </c>
      <c r="C11" s="57" t="s">
        <v>26</v>
      </c>
      <c r="D11" s="57" t="s">
        <v>27</v>
      </c>
      <c r="E11" s="57" t="s">
        <v>28</v>
      </c>
      <c r="F11" s="57" t="s">
        <v>41</v>
      </c>
      <c r="G11" s="57" t="s">
        <v>38</v>
      </c>
      <c r="H11" s="57" t="s">
        <v>50</v>
      </c>
      <c r="I11" s="57" t="s">
        <v>32</v>
      </c>
      <c r="J11" s="21">
        <v>3110466055</v>
      </c>
      <c r="K11" s="55">
        <v>1.7500000000000002E-2</v>
      </c>
      <c r="L11" s="56" t="s">
        <v>399</v>
      </c>
      <c r="M11" s="56" t="s">
        <v>65</v>
      </c>
      <c r="N11" s="56">
        <v>3.2499999999999999E-4</v>
      </c>
      <c r="O11" s="59">
        <v>3.8000000000000002E-4</v>
      </c>
      <c r="P11" s="56" t="s">
        <v>399</v>
      </c>
      <c r="Q11" s="145">
        <v>59290706</v>
      </c>
      <c r="R11" s="21">
        <v>54378214</v>
      </c>
      <c r="S11" s="21"/>
      <c r="T11" s="7"/>
      <c r="U11" s="7">
        <v>1162299</v>
      </c>
      <c r="V11" s="157">
        <v>3284776</v>
      </c>
      <c r="W11" s="12">
        <v>465417</v>
      </c>
      <c r="X11" s="21"/>
      <c r="Y11" s="21"/>
      <c r="Z11" s="56">
        <v>1.5E-3</v>
      </c>
      <c r="AA11" s="31">
        <v>2.06E-2</v>
      </c>
      <c r="AB11" s="30" t="e">
        <f>+R11+S11+T11+U11+V11+W11+Y11+#REF!+#REF!+#REF!-Q11</f>
        <v>#REF!</v>
      </c>
      <c r="AC11" s="145">
        <f t="shared" si="3"/>
        <v>58825289</v>
      </c>
      <c r="AD11" s="56">
        <f t="shared" si="0"/>
        <v>0.92440198636338189</v>
      </c>
      <c r="AE11" s="56">
        <f t="shared" si="4"/>
        <v>1.9758491964229873E-2</v>
      </c>
      <c r="AF11" s="56">
        <f t="shared" si="1"/>
        <v>1.748233642112516E-2</v>
      </c>
      <c r="AG11" s="56">
        <f t="shared" si="5"/>
        <v>3.7367358442366927E-4</v>
      </c>
      <c r="AH11" s="192">
        <f t="shared" si="2"/>
        <v>2.0412049821421377E-2</v>
      </c>
    </row>
    <row r="12" spans="1:34" ht="13.5" customHeight="1" x14ac:dyDescent="0.2">
      <c r="A12" s="8" t="s">
        <v>60</v>
      </c>
      <c r="B12" s="57" t="s">
        <v>61</v>
      </c>
      <c r="C12" s="57" t="s">
        <v>62</v>
      </c>
      <c r="D12" s="57" t="s">
        <v>27</v>
      </c>
      <c r="E12" s="57" t="s">
        <v>28</v>
      </c>
      <c r="F12" s="57" t="s">
        <v>29</v>
      </c>
      <c r="G12" s="57" t="s">
        <v>63</v>
      </c>
      <c r="H12" s="57" t="s">
        <v>64</v>
      </c>
      <c r="I12" s="57" t="s">
        <v>32</v>
      </c>
      <c r="J12" s="21">
        <v>197999578</v>
      </c>
      <c r="K12" s="55" t="s">
        <v>66</v>
      </c>
      <c r="L12" s="74" t="s">
        <v>67</v>
      </c>
      <c r="M12" s="56" t="s">
        <v>68</v>
      </c>
      <c r="N12" s="56">
        <v>2E-3</v>
      </c>
      <c r="O12" s="59">
        <v>1.025E-2</v>
      </c>
      <c r="P12" s="56" t="s">
        <v>399</v>
      </c>
      <c r="Q12" s="145">
        <v>4080302</v>
      </c>
      <c r="R12" s="21">
        <v>1563503</v>
      </c>
      <c r="S12" s="21">
        <v>0</v>
      </c>
      <c r="T12" s="158">
        <v>1141253</v>
      </c>
      <c r="U12" s="158">
        <v>391319</v>
      </c>
      <c r="V12" s="157">
        <v>907489</v>
      </c>
      <c r="W12" s="12">
        <v>76738</v>
      </c>
      <c r="X12" s="21">
        <v>0</v>
      </c>
      <c r="Y12" s="21">
        <v>0</v>
      </c>
      <c r="Z12" s="14">
        <v>0</v>
      </c>
      <c r="AA12" s="62">
        <v>2.6599999999999999E-2</v>
      </c>
      <c r="AB12" s="12" t="e">
        <f>+R12+S12+T12+U12+V12+W12+Y12+#REF!+#REF!+#REF!-Q12</f>
        <v>#REF!</v>
      </c>
      <c r="AC12" s="145">
        <f t="shared" si="3"/>
        <v>4003564</v>
      </c>
      <c r="AD12" s="56">
        <f t="shared" si="0"/>
        <v>0.39052778973934227</v>
      </c>
      <c r="AE12" s="56">
        <f t="shared" si="4"/>
        <v>9.7742661288791693E-2</v>
      </c>
      <c r="AF12" s="56">
        <f t="shared" si="1"/>
        <v>7.8964966278867524E-3</v>
      </c>
      <c r="AG12" s="56">
        <f t="shared" si="5"/>
        <v>1.9763627981065697E-3</v>
      </c>
      <c r="AH12" s="192">
        <f t="shared" si="2"/>
        <v>2.0220063297306624E-2</v>
      </c>
    </row>
    <row r="13" spans="1:34" ht="13.5" customHeight="1" x14ac:dyDescent="0.2">
      <c r="A13" s="8" t="s">
        <v>69</v>
      </c>
      <c r="B13" s="57" t="s">
        <v>70</v>
      </c>
      <c r="C13" s="57" t="s">
        <v>62</v>
      </c>
      <c r="D13" s="57" t="s">
        <v>27</v>
      </c>
      <c r="E13" s="57" t="s">
        <v>28</v>
      </c>
      <c r="F13" s="57" t="s">
        <v>29</v>
      </c>
      <c r="G13" s="57" t="s">
        <v>63</v>
      </c>
      <c r="H13" s="57" t="s">
        <v>64</v>
      </c>
      <c r="I13" s="57" t="s">
        <v>32</v>
      </c>
      <c r="J13" s="21">
        <v>4977109643</v>
      </c>
      <c r="K13" s="55">
        <v>0.01</v>
      </c>
      <c r="L13" s="74" t="s">
        <v>67</v>
      </c>
      <c r="M13" s="56" t="s">
        <v>68</v>
      </c>
      <c r="N13" s="56">
        <v>2E-3</v>
      </c>
      <c r="O13" s="59">
        <v>5.2500000000000003E-3</v>
      </c>
      <c r="P13" s="56" t="s">
        <v>399</v>
      </c>
      <c r="Q13" s="145">
        <v>80991841</v>
      </c>
      <c r="R13" s="21">
        <v>45745639</v>
      </c>
      <c r="S13" s="21">
        <v>0</v>
      </c>
      <c r="T13" s="158">
        <v>14519028</v>
      </c>
      <c r="U13" s="158">
        <v>9955511</v>
      </c>
      <c r="V13" s="157">
        <v>4429071</v>
      </c>
      <c r="W13" s="12">
        <v>6342592</v>
      </c>
      <c r="X13" s="21">
        <v>0</v>
      </c>
      <c r="Y13" s="21">
        <v>0</v>
      </c>
      <c r="Z13" s="14">
        <v>0</v>
      </c>
      <c r="AA13" s="62">
        <v>1.6199999999999999E-2</v>
      </c>
      <c r="AB13" s="12" t="e">
        <f>+R13+S13+T13+U13+V13+W13+Y13+#REF!+#REF!+#REF!-Q13</f>
        <v>#REF!</v>
      </c>
      <c r="AC13" s="145">
        <f t="shared" si="3"/>
        <v>74649249</v>
      </c>
      <c r="AD13" s="56">
        <f t="shared" si="0"/>
        <v>0.61280775912427465</v>
      </c>
      <c r="AE13" s="56">
        <f t="shared" si="4"/>
        <v>0.1333638467012575</v>
      </c>
      <c r="AF13" s="56">
        <f t="shared" si="1"/>
        <v>9.1912057963879582E-3</v>
      </c>
      <c r="AG13" s="56">
        <f t="shared" si="5"/>
        <v>2.0002595309512252E-3</v>
      </c>
      <c r="AH13" s="192">
        <f t="shared" si="2"/>
        <v>1.4998514068298576E-2</v>
      </c>
    </row>
    <row r="14" spans="1:34" ht="13.5" customHeight="1" x14ac:dyDescent="0.2">
      <c r="A14" s="8" t="s">
        <v>71</v>
      </c>
      <c r="B14" s="57" t="s">
        <v>72</v>
      </c>
      <c r="C14" s="57" t="s">
        <v>62</v>
      </c>
      <c r="D14" s="57" t="s">
        <v>27</v>
      </c>
      <c r="E14" s="57" t="s">
        <v>28</v>
      </c>
      <c r="F14" s="57" t="s">
        <v>29</v>
      </c>
      <c r="G14" s="57" t="s">
        <v>73</v>
      </c>
      <c r="H14" s="57" t="s">
        <v>74</v>
      </c>
      <c r="I14" s="57" t="s">
        <v>32</v>
      </c>
      <c r="J14" s="21">
        <v>42388316</v>
      </c>
      <c r="K14" s="55">
        <v>1.6500000000000001E-2</v>
      </c>
      <c r="L14" s="74" t="s">
        <v>67</v>
      </c>
      <c r="M14" s="56" t="s">
        <v>68</v>
      </c>
      <c r="N14" s="56">
        <v>4.0000000000000001E-3</v>
      </c>
      <c r="O14" s="59">
        <v>1.025E-2</v>
      </c>
      <c r="P14" s="56" t="s">
        <v>399</v>
      </c>
      <c r="Q14" s="145">
        <v>2137610</v>
      </c>
      <c r="R14" s="21">
        <v>0</v>
      </c>
      <c r="S14" s="21">
        <v>0</v>
      </c>
      <c r="T14" s="158">
        <v>888967</v>
      </c>
      <c r="U14" s="158">
        <v>169419</v>
      </c>
      <c r="V14" s="157">
        <v>805972</v>
      </c>
      <c r="W14" s="12">
        <v>273252</v>
      </c>
      <c r="X14" s="21">
        <v>0</v>
      </c>
      <c r="Y14" s="21">
        <v>0</v>
      </c>
      <c r="Z14" s="14">
        <v>0</v>
      </c>
      <c r="AA14" s="62">
        <v>4.5400000000000003E-2</v>
      </c>
      <c r="AB14" s="12" t="e">
        <f>+R14+S14+T14+U14+V14+W14+Y14+#REF!+#REF!+#REF!-Q14</f>
        <v>#REF!</v>
      </c>
      <c r="AC14" s="145">
        <f t="shared" si="3"/>
        <v>1864358</v>
      </c>
      <c r="AD14" s="56">
        <f t="shared" si="0"/>
        <v>0</v>
      </c>
      <c r="AE14" s="56">
        <f t="shared" si="4"/>
        <v>9.0872568465927686E-2</v>
      </c>
      <c r="AF14" s="56">
        <f t="shared" si="1"/>
        <v>0</v>
      </c>
      <c r="AG14" s="56">
        <f t="shared" si="5"/>
        <v>3.9968325233774322E-3</v>
      </c>
      <c r="AH14" s="192">
        <f t="shared" si="2"/>
        <v>4.3982827720733232E-2</v>
      </c>
    </row>
    <row r="15" spans="1:34" ht="13.5" customHeight="1" x14ac:dyDescent="0.2">
      <c r="A15" s="8" t="s">
        <v>75</v>
      </c>
      <c r="B15" s="57" t="s">
        <v>76</v>
      </c>
      <c r="C15" s="57" t="s">
        <v>62</v>
      </c>
      <c r="D15" s="57" t="s">
        <v>27</v>
      </c>
      <c r="E15" s="57" t="s">
        <v>28</v>
      </c>
      <c r="F15" s="57" t="s">
        <v>29</v>
      </c>
      <c r="G15" s="57" t="s">
        <v>73</v>
      </c>
      <c r="H15" s="57" t="s">
        <v>74</v>
      </c>
      <c r="I15" s="57" t="s">
        <v>32</v>
      </c>
      <c r="J15" s="21">
        <v>43271333</v>
      </c>
      <c r="K15" s="55">
        <v>1.4999999999999999E-2</v>
      </c>
      <c r="L15" s="74" t="s">
        <v>67</v>
      </c>
      <c r="M15" s="56" t="s">
        <v>68</v>
      </c>
      <c r="N15" s="56">
        <v>2E-3</v>
      </c>
      <c r="O15" s="59">
        <v>1.025E-2</v>
      </c>
      <c r="P15" s="56" t="s">
        <v>399</v>
      </c>
      <c r="Q15" s="145">
        <v>2930698</v>
      </c>
      <c r="R15" s="21">
        <v>0</v>
      </c>
      <c r="S15" s="21">
        <v>0</v>
      </c>
      <c r="T15" s="158">
        <v>427905</v>
      </c>
      <c r="U15" s="158">
        <v>86538</v>
      </c>
      <c r="V15" s="157">
        <v>2276889</v>
      </c>
      <c r="W15" s="12">
        <v>139366</v>
      </c>
      <c r="X15" s="21">
        <v>0</v>
      </c>
      <c r="Y15" s="21">
        <v>0</v>
      </c>
      <c r="Z15" s="14">
        <v>0</v>
      </c>
      <c r="AA15" s="62">
        <v>6.5600000000000006E-2</v>
      </c>
      <c r="AB15" s="12" t="e">
        <f>+R15+S15+T15+U15+V15+W15+Y15+#REF!+#REF!+#REF!-Q15</f>
        <v>#REF!</v>
      </c>
      <c r="AC15" s="145">
        <f t="shared" si="3"/>
        <v>2791332</v>
      </c>
      <c r="AD15" s="56">
        <f t="shared" si="0"/>
        <v>0</v>
      </c>
      <c r="AE15" s="56">
        <f t="shared" si="4"/>
        <v>3.1002403153763149E-2</v>
      </c>
      <c r="AF15" s="56">
        <f t="shared" si="1"/>
        <v>0</v>
      </c>
      <c r="AG15" s="56">
        <f t="shared" si="5"/>
        <v>1.9998921687945227E-3</v>
      </c>
      <c r="AH15" s="192">
        <f t="shared" si="2"/>
        <v>6.4507649902996983E-2</v>
      </c>
    </row>
    <row r="16" spans="1:34" ht="13.5" customHeight="1" x14ac:dyDescent="0.2">
      <c r="A16" s="8" t="s">
        <v>77</v>
      </c>
      <c r="B16" s="57" t="s">
        <v>78</v>
      </c>
      <c r="C16" s="57" t="s">
        <v>62</v>
      </c>
      <c r="D16" s="57" t="s">
        <v>27</v>
      </c>
      <c r="E16" s="57" t="s">
        <v>28</v>
      </c>
      <c r="F16" s="57" t="s">
        <v>79</v>
      </c>
      <c r="G16" s="57" t="s">
        <v>73</v>
      </c>
      <c r="H16" s="57" t="s">
        <v>74</v>
      </c>
      <c r="I16" s="57" t="s">
        <v>32</v>
      </c>
      <c r="J16" s="21">
        <v>158141618</v>
      </c>
      <c r="K16" s="55" t="s">
        <v>66</v>
      </c>
      <c r="L16" s="74" t="s">
        <v>67</v>
      </c>
      <c r="M16" s="56" t="s">
        <v>68</v>
      </c>
      <c r="N16" s="56">
        <v>4.0000000000000001E-3</v>
      </c>
      <c r="O16" s="59">
        <v>1.025E-2</v>
      </c>
      <c r="P16" s="56" t="s">
        <v>399</v>
      </c>
      <c r="Q16" s="145">
        <v>6412307</v>
      </c>
      <c r="R16" s="21">
        <v>1473877</v>
      </c>
      <c r="S16" s="21">
        <v>0</v>
      </c>
      <c r="T16" s="158">
        <v>931094</v>
      </c>
      <c r="U16" s="158">
        <v>631087</v>
      </c>
      <c r="V16" s="157">
        <v>501239</v>
      </c>
      <c r="W16" s="12">
        <v>2875010</v>
      </c>
      <c r="X16" s="21">
        <v>0</v>
      </c>
      <c r="Y16" s="21">
        <v>0</v>
      </c>
      <c r="Z16" s="14">
        <v>0</v>
      </c>
      <c r="AA16" s="62">
        <v>3.0099999999999998E-2</v>
      </c>
      <c r="AB16" s="12" t="e">
        <f>+R16+S16+T16+U16+V16+W16+Y16+#REF!+#REF!+#REF!-Q16</f>
        <v>#REF!</v>
      </c>
      <c r="AC16" s="145">
        <f t="shared" si="3"/>
        <v>3537297</v>
      </c>
      <c r="AD16" s="56">
        <f t="shared" si="0"/>
        <v>0.41666758544730625</v>
      </c>
      <c r="AE16" s="56">
        <f t="shared" si="4"/>
        <v>0.17840938999467673</v>
      </c>
      <c r="AF16" s="56">
        <f t="shared" si="1"/>
        <v>9.3199817899928157E-3</v>
      </c>
      <c r="AG16" s="56">
        <f t="shared" si="5"/>
        <v>3.9906446385289925E-3</v>
      </c>
      <c r="AH16" s="192">
        <f t="shared" si="2"/>
        <v>2.2367906973103056E-2</v>
      </c>
    </row>
    <row r="17" spans="1:34" ht="13.5" customHeight="1" x14ac:dyDescent="0.2">
      <c r="A17" s="8" t="s">
        <v>80</v>
      </c>
      <c r="B17" s="57" t="s">
        <v>81</v>
      </c>
      <c r="C17" s="57" t="s">
        <v>62</v>
      </c>
      <c r="D17" s="57" t="s">
        <v>27</v>
      </c>
      <c r="E17" s="57" t="s">
        <v>28</v>
      </c>
      <c r="F17" s="57" t="s">
        <v>79</v>
      </c>
      <c r="G17" s="57" t="s">
        <v>73</v>
      </c>
      <c r="H17" s="57" t="s">
        <v>74</v>
      </c>
      <c r="I17" s="57" t="s">
        <v>32</v>
      </c>
      <c r="J17" s="21">
        <v>218410122</v>
      </c>
      <c r="K17" s="55" t="s">
        <v>82</v>
      </c>
      <c r="L17" s="74" t="s">
        <v>83</v>
      </c>
      <c r="M17" s="56" t="s">
        <v>68</v>
      </c>
      <c r="N17" s="56">
        <v>2E-3</v>
      </c>
      <c r="O17" s="59">
        <v>2.2499999999999998E-3</v>
      </c>
      <c r="P17" s="56" t="s">
        <v>399</v>
      </c>
      <c r="Q17" s="145">
        <v>12166669</v>
      </c>
      <c r="R17" s="21">
        <v>2259512</v>
      </c>
      <c r="S17" s="21">
        <v>0</v>
      </c>
      <c r="T17" s="158">
        <v>430135</v>
      </c>
      <c r="U17" s="158">
        <v>625069</v>
      </c>
      <c r="V17" s="157">
        <v>463877</v>
      </c>
      <c r="W17" s="12">
        <v>8388076</v>
      </c>
      <c r="X17" s="21">
        <v>0</v>
      </c>
      <c r="Y17" s="21">
        <v>0</v>
      </c>
      <c r="Z17" s="14">
        <v>0</v>
      </c>
      <c r="AA17" s="62">
        <v>1.9599999999999999E-2</v>
      </c>
      <c r="AB17" s="12" t="e">
        <f>+R17+S17+T17+U17+V17+W17+Y17+#REF!+#REF!+#REF!-Q17</f>
        <v>#REF!</v>
      </c>
      <c r="AC17" s="145">
        <f t="shared" si="3"/>
        <v>3778593</v>
      </c>
      <c r="AD17" s="56">
        <f t="shared" si="0"/>
        <v>0.59797707771120101</v>
      </c>
      <c r="AE17" s="56">
        <f t="shared" si="4"/>
        <v>0.16542374370565976</v>
      </c>
      <c r="AF17" s="56">
        <f t="shared" si="1"/>
        <v>1.0345271452208612E-2</v>
      </c>
      <c r="AG17" s="56">
        <f t="shared" si="5"/>
        <v>2.8619049075024098E-3</v>
      </c>
      <c r="AH17" s="192">
        <f t="shared" si="2"/>
        <v>1.7300448190766544E-2</v>
      </c>
    </row>
    <row r="18" spans="1:34" ht="13.5" customHeight="1" x14ac:dyDescent="0.2">
      <c r="A18" s="8" t="s">
        <v>84</v>
      </c>
      <c r="B18" s="57" t="s">
        <v>85</v>
      </c>
      <c r="C18" s="57" t="s">
        <v>62</v>
      </c>
      <c r="D18" s="57" t="s">
        <v>27</v>
      </c>
      <c r="E18" s="57" t="s">
        <v>28</v>
      </c>
      <c r="F18" s="57" t="s">
        <v>79</v>
      </c>
      <c r="G18" s="57" t="s">
        <v>73</v>
      </c>
      <c r="H18" s="57" t="s">
        <v>74</v>
      </c>
      <c r="I18" s="57" t="s">
        <v>53</v>
      </c>
      <c r="J18" s="21">
        <v>539405.31000000006</v>
      </c>
      <c r="K18" s="55">
        <v>1.4999999999999999E-2</v>
      </c>
      <c r="L18" s="74" t="s">
        <v>86</v>
      </c>
      <c r="M18" s="56" t="s">
        <v>68</v>
      </c>
      <c r="N18" s="56">
        <v>4.0000000000000001E-3</v>
      </c>
      <c r="O18" s="59">
        <v>1.025E-2</v>
      </c>
      <c r="P18" s="56" t="s">
        <v>399</v>
      </c>
      <c r="Q18" s="145">
        <v>88199</v>
      </c>
      <c r="R18" s="21">
        <v>19361</v>
      </c>
      <c r="S18" s="21">
        <v>0</v>
      </c>
      <c r="T18" s="158">
        <v>5379</v>
      </c>
      <c r="U18" s="158">
        <v>2147</v>
      </c>
      <c r="V18" s="157">
        <v>12345</v>
      </c>
      <c r="W18" s="12">
        <v>48967</v>
      </c>
      <c r="X18" s="21">
        <v>0</v>
      </c>
      <c r="Y18" s="21">
        <v>0</v>
      </c>
      <c r="Z18" s="14">
        <v>0</v>
      </c>
      <c r="AA18" s="62">
        <v>7.5399999999999995E-2</v>
      </c>
      <c r="AB18" s="12" t="e">
        <f>+R18+S18+T18+U18+V18+W18+Y18+#REF!+#REF!+#REF!-Q18</f>
        <v>#REF!</v>
      </c>
      <c r="AC18" s="145">
        <f t="shared" si="3"/>
        <v>39232</v>
      </c>
      <c r="AD18" s="56">
        <f t="shared" si="0"/>
        <v>0.4935002039151713</v>
      </c>
      <c r="AE18" s="56">
        <f t="shared" si="4"/>
        <v>5.4725734094616639E-2</v>
      </c>
      <c r="AF18" s="56">
        <f t="shared" si="1"/>
        <v>3.5893232122612952E-2</v>
      </c>
      <c r="AG18" s="56">
        <f t="shared" si="5"/>
        <v>3.9803093521641447E-3</v>
      </c>
      <c r="AH18" s="192">
        <f t="shared" si="2"/>
        <v>7.2731949932046458E-2</v>
      </c>
    </row>
    <row r="19" spans="1:34" ht="13.5" customHeight="1" x14ac:dyDescent="0.2">
      <c r="A19" s="8" t="s">
        <v>87</v>
      </c>
      <c r="B19" s="57" t="s">
        <v>88</v>
      </c>
      <c r="C19" s="57" t="s">
        <v>62</v>
      </c>
      <c r="D19" s="57" t="s">
        <v>27</v>
      </c>
      <c r="E19" s="57" t="s">
        <v>28</v>
      </c>
      <c r="F19" s="57" t="s">
        <v>79</v>
      </c>
      <c r="G19" s="57" t="s">
        <v>73</v>
      </c>
      <c r="H19" s="57" t="s">
        <v>74</v>
      </c>
      <c r="I19" s="57" t="s">
        <v>32</v>
      </c>
      <c r="J19" s="21">
        <v>35177919</v>
      </c>
      <c r="K19" s="55">
        <v>1.4999999999999999E-2</v>
      </c>
      <c r="L19" s="74" t="s">
        <v>67</v>
      </c>
      <c r="M19" s="56" t="s">
        <v>68</v>
      </c>
      <c r="N19" s="56">
        <v>1.75E-3</v>
      </c>
      <c r="O19" s="59">
        <v>1.125E-2</v>
      </c>
      <c r="P19" s="56" t="s">
        <v>399</v>
      </c>
      <c r="Q19" s="145">
        <v>3259425</v>
      </c>
      <c r="R19" s="21">
        <v>0</v>
      </c>
      <c r="S19" s="21">
        <v>0</v>
      </c>
      <c r="T19" s="158">
        <v>386977</v>
      </c>
      <c r="U19" s="158">
        <v>600000</v>
      </c>
      <c r="V19" s="157">
        <v>1900739</v>
      </c>
      <c r="W19" s="12">
        <v>371709</v>
      </c>
      <c r="X19" s="21">
        <v>0</v>
      </c>
      <c r="Y19" s="21">
        <v>0</v>
      </c>
      <c r="Z19" s="14">
        <v>0</v>
      </c>
      <c r="AA19" s="62">
        <v>8.7300000000000003E-2</v>
      </c>
      <c r="AB19" s="12" t="e">
        <f>+R19+S19+T19+U19+V19+W19+Y19+#REF!+#REF!+#REF!-Q19</f>
        <v>#REF!</v>
      </c>
      <c r="AC19" s="145">
        <f t="shared" si="3"/>
        <v>2887716</v>
      </c>
      <c r="AD19" s="56">
        <f t="shared" si="0"/>
        <v>0</v>
      </c>
      <c r="AE19" s="56">
        <f t="shared" si="4"/>
        <v>0.20777666501830513</v>
      </c>
      <c r="AF19" s="56">
        <f t="shared" si="1"/>
        <v>0</v>
      </c>
      <c r="AG19" s="56">
        <f t="shared" si="5"/>
        <v>1.7056153890171843E-2</v>
      </c>
      <c r="AH19" s="192">
        <f t="shared" si="2"/>
        <v>8.2088880811852463E-2</v>
      </c>
    </row>
    <row r="20" spans="1:34" ht="13.5" customHeight="1" x14ac:dyDescent="0.2">
      <c r="A20" s="8" t="s">
        <v>89</v>
      </c>
      <c r="B20" s="57" t="s">
        <v>90</v>
      </c>
      <c r="C20" s="57" t="s">
        <v>62</v>
      </c>
      <c r="D20" s="57" t="s">
        <v>27</v>
      </c>
      <c r="E20" s="57" t="s">
        <v>28</v>
      </c>
      <c r="F20" s="57" t="s">
        <v>91</v>
      </c>
      <c r="G20" s="57" t="s">
        <v>92</v>
      </c>
      <c r="H20" s="57" t="s">
        <v>64</v>
      </c>
      <c r="I20" s="57" t="s">
        <v>32</v>
      </c>
      <c r="J20" s="21">
        <v>548965210</v>
      </c>
      <c r="K20" s="55">
        <v>1.4999999999999999E-2</v>
      </c>
      <c r="L20" s="74" t="s">
        <v>93</v>
      </c>
      <c r="M20" s="56" t="s">
        <v>94</v>
      </c>
      <c r="N20" s="56">
        <v>1.5E-3</v>
      </c>
      <c r="O20" s="59">
        <v>1.025E-2</v>
      </c>
      <c r="P20" s="56" t="s">
        <v>399</v>
      </c>
      <c r="Q20" s="145">
        <v>40033009</v>
      </c>
      <c r="R20" s="21">
        <v>8241314</v>
      </c>
      <c r="S20" s="21">
        <v>0</v>
      </c>
      <c r="T20" s="158">
        <v>5494213</v>
      </c>
      <c r="U20" s="158">
        <v>824118</v>
      </c>
      <c r="V20" s="157">
        <v>8670981</v>
      </c>
      <c r="W20" s="12">
        <v>189896</v>
      </c>
      <c r="X20" s="21">
        <v>0</v>
      </c>
      <c r="Y20" s="21">
        <v>16612487</v>
      </c>
      <c r="Z20" s="14">
        <v>0</v>
      </c>
      <c r="AA20" s="62">
        <v>2.52E-2</v>
      </c>
      <c r="AB20" s="12" t="e">
        <f>+R20+S20+T20+U20+V20+W20+Y20+#REF!+#REF!+#REF!</f>
        <v>#REF!</v>
      </c>
      <c r="AC20" s="145">
        <f t="shared" si="3"/>
        <v>23230626</v>
      </c>
      <c r="AD20" s="56">
        <f t="shared" si="0"/>
        <v>0.35476073696851734</v>
      </c>
      <c r="AE20" s="56">
        <f t="shared" si="4"/>
        <v>3.5475496872103232E-2</v>
      </c>
      <c r="AF20" s="56">
        <f t="shared" si="1"/>
        <v>1.5012452246290799E-2</v>
      </c>
      <c r="AG20" s="56">
        <f t="shared" si="5"/>
        <v>1.5012208150676797E-3</v>
      </c>
      <c r="AH20" s="192">
        <f t="shared" si="2"/>
        <v>4.2317118784266861E-2</v>
      </c>
    </row>
    <row r="21" spans="1:34" ht="13.5" customHeight="1" x14ac:dyDescent="0.2">
      <c r="A21" s="75" t="s">
        <v>95</v>
      </c>
      <c r="B21" s="76" t="s">
        <v>96</v>
      </c>
      <c r="C21" s="76" t="s">
        <v>62</v>
      </c>
      <c r="D21" s="76" t="s">
        <v>27</v>
      </c>
      <c r="E21" s="76" t="s">
        <v>28</v>
      </c>
      <c r="F21" s="76" t="s">
        <v>79</v>
      </c>
      <c r="G21" s="76" t="s">
        <v>73</v>
      </c>
      <c r="H21" s="76" t="s">
        <v>74</v>
      </c>
      <c r="I21" s="76" t="s">
        <v>53</v>
      </c>
      <c r="J21" s="77">
        <v>199533.33</v>
      </c>
      <c r="K21" s="78">
        <v>0.01</v>
      </c>
      <c r="L21" s="78" t="s">
        <v>86</v>
      </c>
      <c r="M21" s="78" t="s">
        <v>68</v>
      </c>
      <c r="N21" s="56">
        <v>1.75E-3</v>
      </c>
      <c r="O21" s="59">
        <v>1.025E-2</v>
      </c>
      <c r="P21" s="79" t="s">
        <v>65</v>
      </c>
      <c r="Q21" s="146">
        <v>23125</v>
      </c>
      <c r="R21" s="2">
        <v>2319</v>
      </c>
      <c r="S21" s="2">
        <v>0</v>
      </c>
      <c r="T21" s="2">
        <v>3988</v>
      </c>
      <c r="U21" s="2">
        <v>1934</v>
      </c>
      <c r="V21" s="157">
        <v>12465</v>
      </c>
      <c r="W21" s="12">
        <v>2419</v>
      </c>
      <c r="X21" s="2">
        <v>0</v>
      </c>
      <c r="Y21" s="2">
        <v>0</v>
      </c>
      <c r="Z21" s="2">
        <v>0</v>
      </c>
      <c r="AA21" s="36"/>
      <c r="AB21" s="30" t="e">
        <f>+R21+S21+T21+U21+V21+W21+Y21+#REF!+#REF!+#REF!</f>
        <v>#REF!</v>
      </c>
      <c r="AC21" s="145">
        <f t="shared" si="3"/>
        <v>20706</v>
      </c>
      <c r="AD21" s="56">
        <f t="shared" si="0"/>
        <v>0.11199652274702984</v>
      </c>
      <c r="AE21" s="56">
        <f t="shared" si="4"/>
        <v>9.3402878392736408E-2</v>
      </c>
      <c r="AF21" s="56">
        <f t="shared" si="1"/>
        <v>1.1622118470132285E-2</v>
      </c>
      <c r="AG21" s="56">
        <f t="shared" si="5"/>
        <v>9.6926162661646557E-3</v>
      </c>
      <c r="AH21" s="192">
        <f t="shared" si="2"/>
        <v>0.10377213671520442</v>
      </c>
    </row>
    <row r="22" spans="1:34" ht="13.5" customHeight="1" x14ac:dyDescent="0.2">
      <c r="A22" s="80" t="s">
        <v>97</v>
      </c>
      <c r="B22" s="6" t="s">
        <v>98</v>
      </c>
      <c r="C22" s="6" t="s">
        <v>99</v>
      </c>
      <c r="D22" s="7" t="s">
        <v>27</v>
      </c>
      <c r="E22" s="7" t="s">
        <v>28</v>
      </c>
      <c r="F22" s="7" t="s">
        <v>29</v>
      </c>
      <c r="G22" s="6" t="s">
        <v>100</v>
      </c>
      <c r="H22" s="6" t="s">
        <v>64</v>
      </c>
      <c r="I22" s="6" t="s">
        <v>32</v>
      </c>
      <c r="J22" s="81">
        <v>14121546601</v>
      </c>
      <c r="K22" s="55">
        <v>8.0000000000000002E-3</v>
      </c>
      <c r="L22" s="56" t="s">
        <v>399</v>
      </c>
      <c r="M22" s="56" t="s">
        <v>68</v>
      </c>
      <c r="N22" s="58">
        <v>8.0000000000000004E-4</v>
      </c>
      <c r="O22" s="58" t="s">
        <v>101</v>
      </c>
      <c r="P22" s="82">
        <v>9.7000000000000003E-3</v>
      </c>
      <c r="Q22" s="152">
        <v>136814845</v>
      </c>
      <c r="R22" s="81">
        <v>113071321</v>
      </c>
      <c r="S22" s="81">
        <v>0</v>
      </c>
      <c r="T22" s="6">
        <v>8480358</v>
      </c>
      <c r="U22" s="6">
        <v>9166401</v>
      </c>
      <c r="V22" s="157">
        <v>5574715</v>
      </c>
      <c r="W22" s="12">
        <v>522050</v>
      </c>
      <c r="X22" s="21"/>
      <c r="Y22" s="21"/>
      <c r="Z22" s="6"/>
      <c r="AA22" s="53">
        <v>9.6514070909448826E-3</v>
      </c>
      <c r="AB22" s="12" t="e">
        <f>+R22+S22+T22+U22+V22+W22+Y22+#REF!+#REF!+#REF!-Q22</f>
        <v>#REF!</v>
      </c>
      <c r="AC22" s="145">
        <f t="shared" si="3"/>
        <v>136292795</v>
      </c>
      <c r="AD22" s="56">
        <f t="shared" si="0"/>
        <v>0.82962067804097783</v>
      </c>
      <c r="AE22" s="56">
        <f t="shared" si="4"/>
        <v>6.7255213307497286E-2</v>
      </c>
      <c r="AF22" s="56">
        <f t="shared" si="1"/>
        <v>8.0070068948391946E-3</v>
      </c>
      <c r="AG22" s="56">
        <f t="shared" si="5"/>
        <v>6.4910744261898997E-4</v>
      </c>
      <c r="AH22" s="192">
        <f t="shared" ref="AH22:AH27" si="6">+(AC22/J22)+Z22</f>
        <v>9.6514070909448826E-3</v>
      </c>
    </row>
    <row r="23" spans="1:34" ht="13.5" customHeight="1" x14ac:dyDescent="0.2">
      <c r="A23" s="80" t="s">
        <v>102</v>
      </c>
      <c r="B23" s="6" t="s">
        <v>103</v>
      </c>
      <c r="C23" s="6" t="s">
        <v>99</v>
      </c>
      <c r="D23" s="7" t="s">
        <v>27</v>
      </c>
      <c r="E23" s="7" t="s">
        <v>28</v>
      </c>
      <c r="F23" s="7" t="s">
        <v>29</v>
      </c>
      <c r="G23" s="7" t="s">
        <v>38</v>
      </c>
      <c r="H23" s="6" t="s">
        <v>74</v>
      </c>
      <c r="I23" s="6" t="s">
        <v>32</v>
      </c>
      <c r="J23" s="81">
        <v>67949245</v>
      </c>
      <c r="K23" s="55">
        <v>1.4999999999999999E-2</v>
      </c>
      <c r="L23" s="201">
        <v>0.2</v>
      </c>
      <c r="M23" s="201" t="s">
        <v>68</v>
      </c>
      <c r="N23" s="202">
        <v>8.0000000000000004E-4</v>
      </c>
      <c r="O23" s="202" t="s">
        <v>101</v>
      </c>
      <c r="P23" s="82">
        <v>1.7000000000000001E-2</v>
      </c>
      <c r="Q23" s="280">
        <v>11005194.0360491</v>
      </c>
      <c r="R23" s="81">
        <v>1054868</v>
      </c>
      <c r="S23" s="81">
        <v>18888.809603460199</v>
      </c>
      <c r="T23" s="6">
        <v>39340.812308356093</v>
      </c>
      <c r="U23" s="6">
        <v>54519.065771817463</v>
      </c>
      <c r="V23" s="157">
        <v>30588.611635279485</v>
      </c>
      <c r="W23" s="12">
        <v>16130.965311423093</v>
      </c>
      <c r="X23" s="21"/>
      <c r="Y23" s="21"/>
      <c r="Z23" s="6"/>
      <c r="AA23" s="53">
        <v>1.7355843905483469E-2</v>
      </c>
      <c r="AB23" s="199" t="e">
        <f>+R23+S23+T23+U23+V23+W23+Y23+#REF!+#REF!+#REF!-Q23++R24+S24+T24+U24+V24+W24+Y24+#REF!+#REF!+#REF!</f>
        <v>#REF!</v>
      </c>
      <c r="AC23" s="145">
        <f t="shared" si="3"/>
        <v>1179316.489715453</v>
      </c>
      <c r="AD23" s="56">
        <f t="shared" si="0"/>
        <v>0.89447405272398073</v>
      </c>
      <c r="AE23" s="56">
        <f t="shared" si="4"/>
        <v>4.6229376293188178E-2</v>
      </c>
      <c r="AF23" s="56">
        <f t="shared" si="1"/>
        <v>1.55243520365826E-2</v>
      </c>
      <c r="AG23" s="56">
        <f t="shared" si="5"/>
        <v>8.0234983879243194E-4</v>
      </c>
      <c r="AH23" s="192">
        <f t="shared" si="6"/>
        <v>1.7355843905483469E-2</v>
      </c>
    </row>
    <row r="24" spans="1:34" ht="13.5" customHeight="1" x14ac:dyDescent="0.2">
      <c r="A24" s="80" t="s">
        <v>104</v>
      </c>
      <c r="B24" s="6" t="s">
        <v>105</v>
      </c>
      <c r="C24" s="6" t="s">
        <v>99</v>
      </c>
      <c r="D24" s="7" t="s">
        <v>27</v>
      </c>
      <c r="E24" s="7" t="s">
        <v>28</v>
      </c>
      <c r="F24" s="7" t="s">
        <v>29</v>
      </c>
      <c r="G24" s="7" t="s">
        <v>38</v>
      </c>
      <c r="H24" s="6" t="s">
        <v>74</v>
      </c>
      <c r="I24" s="6" t="s">
        <v>106</v>
      </c>
      <c r="J24" s="81">
        <v>1546529106.3474801</v>
      </c>
      <c r="K24" s="55">
        <v>4.0000000000000001E-3</v>
      </c>
      <c r="L24" s="201"/>
      <c r="M24" s="201" t="s">
        <v>107</v>
      </c>
      <c r="N24" s="202"/>
      <c r="O24" s="202"/>
      <c r="P24" s="82">
        <v>6.0000000000000001E-3</v>
      </c>
      <c r="Q24" s="280"/>
      <c r="R24" s="81">
        <v>6161350</v>
      </c>
      <c r="S24" s="81">
        <v>429910.49916753307</v>
      </c>
      <c r="T24" s="6">
        <v>895399.37201989349</v>
      </c>
      <c r="U24" s="6">
        <v>1240857.3791657044</v>
      </c>
      <c r="V24" s="157">
        <v>696198.73210833932</v>
      </c>
      <c r="W24" s="12">
        <v>367141.78895729239</v>
      </c>
      <c r="X24" s="21"/>
      <c r="Y24" s="21"/>
      <c r="Z24" s="203"/>
      <c r="AA24" s="53">
        <v>5.8154776695636115E-3</v>
      </c>
      <c r="AB24" s="200"/>
      <c r="AC24" s="145">
        <f t="shared" si="3"/>
        <v>8993805.4832939375</v>
      </c>
      <c r="AD24" s="56">
        <f t="shared" si="0"/>
        <v>0.68506596139362308</v>
      </c>
      <c r="AE24" s="56">
        <f t="shared" si="4"/>
        <v>0.13796800269592294</v>
      </c>
      <c r="AF24" s="56">
        <f t="shared" si="1"/>
        <v>3.9839858006627416E-3</v>
      </c>
      <c r="AG24" s="56">
        <f t="shared" si="5"/>
        <v>8.0234983879243183E-4</v>
      </c>
      <c r="AH24" s="192">
        <f t="shared" si="6"/>
        <v>5.8154776695636115E-3</v>
      </c>
    </row>
    <row r="25" spans="1:34" ht="13.5" customHeight="1" x14ac:dyDescent="0.2">
      <c r="A25" s="80" t="s">
        <v>108</v>
      </c>
      <c r="B25" s="6" t="s">
        <v>109</v>
      </c>
      <c r="C25" s="6" t="s">
        <v>99</v>
      </c>
      <c r="D25" s="7" t="s">
        <v>27</v>
      </c>
      <c r="E25" s="7" t="s">
        <v>28</v>
      </c>
      <c r="F25" s="57" t="s">
        <v>29</v>
      </c>
      <c r="G25" s="7" t="s">
        <v>38</v>
      </c>
      <c r="H25" s="6" t="s">
        <v>64</v>
      </c>
      <c r="I25" s="6" t="s">
        <v>32</v>
      </c>
      <c r="J25" s="81">
        <v>42778630164</v>
      </c>
      <c r="K25" s="55">
        <v>1.4999999999999999E-2</v>
      </c>
      <c r="L25" s="56">
        <v>0.2</v>
      </c>
      <c r="M25" s="56" t="s">
        <v>68</v>
      </c>
      <c r="N25" s="59">
        <v>1.65E-4</v>
      </c>
      <c r="O25" s="58" t="s">
        <v>110</v>
      </c>
      <c r="P25" s="82">
        <v>1.6199999999999999E-2</v>
      </c>
      <c r="Q25" s="152">
        <v>694300132</v>
      </c>
      <c r="R25" s="81">
        <v>642656850</v>
      </c>
      <c r="S25" s="81">
        <v>0</v>
      </c>
      <c r="T25" s="6">
        <v>25706279</v>
      </c>
      <c r="U25" s="6">
        <v>10025054</v>
      </c>
      <c r="V25" s="157">
        <v>15833324</v>
      </c>
      <c r="W25" s="12">
        <v>78625</v>
      </c>
      <c r="X25" s="21"/>
      <c r="Y25" s="21"/>
      <c r="Z25" s="203"/>
      <c r="AA25" s="53">
        <v>1.6228231346786234E-2</v>
      </c>
      <c r="AB25" s="12" t="e">
        <f>+R25+S25+T25+U25+V25+W25+Y25+#REF!+#REF!+#REF!-Q25</f>
        <v>#REF!</v>
      </c>
      <c r="AC25" s="145">
        <f t="shared" si="3"/>
        <v>694221507</v>
      </c>
      <c r="AD25" s="56">
        <f t="shared" si="0"/>
        <v>0.92572304879629719</v>
      </c>
      <c r="AE25" s="56">
        <f t="shared" si="4"/>
        <v>1.4440713661151383E-2</v>
      </c>
      <c r="AF25" s="56">
        <f t="shared" si="1"/>
        <v>1.5022847798918595E-2</v>
      </c>
      <c r="AG25" s="56">
        <f t="shared" si="5"/>
        <v>2.3434724210586109E-4</v>
      </c>
      <c r="AH25" s="192">
        <f t="shared" si="6"/>
        <v>1.6228231346786234E-2</v>
      </c>
    </row>
    <row r="26" spans="1:34" ht="13.5" customHeight="1" x14ac:dyDescent="0.2">
      <c r="A26" s="80" t="s">
        <v>111</v>
      </c>
      <c r="B26" s="6" t="s">
        <v>112</v>
      </c>
      <c r="C26" s="6" t="s">
        <v>99</v>
      </c>
      <c r="D26" s="7" t="s">
        <v>27</v>
      </c>
      <c r="E26" s="7" t="s">
        <v>28</v>
      </c>
      <c r="F26" s="7" t="s">
        <v>29</v>
      </c>
      <c r="G26" s="6" t="s">
        <v>113</v>
      </c>
      <c r="H26" s="6" t="s">
        <v>74</v>
      </c>
      <c r="I26" s="6" t="s">
        <v>32</v>
      </c>
      <c r="J26" s="81">
        <v>1730463392</v>
      </c>
      <c r="K26" s="55">
        <v>1.4999999999999999E-2</v>
      </c>
      <c r="L26" s="56">
        <v>0.2</v>
      </c>
      <c r="M26" s="56" t="s">
        <v>68</v>
      </c>
      <c r="N26" s="58">
        <v>2.9999999999999997E-4</v>
      </c>
      <c r="O26" s="58" t="s">
        <v>101</v>
      </c>
      <c r="P26" s="82">
        <v>1.66E-2</v>
      </c>
      <c r="Q26" s="152">
        <v>28850588</v>
      </c>
      <c r="R26" s="81">
        <v>26060747</v>
      </c>
      <c r="S26" s="81">
        <v>0</v>
      </c>
      <c r="T26" s="6">
        <v>1042427</v>
      </c>
      <c r="U26" s="6">
        <v>810055</v>
      </c>
      <c r="V26" s="157">
        <v>819807</v>
      </c>
      <c r="W26" s="12">
        <v>117552</v>
      </c>
      <c r="X26" s="21"/>
      <c r="Y26" s="21"/>
      <c r="Z26" s="6"/>
      <c r="AA26" s="53">
        <v>1.6604243772410297E-2</v>
      </c>
      <c r="AB26" s="12" t="e">
        <f>+R26+S26+T26+U26+V26+W26+Y26+#REF!+#REF!+#REF!-Q26</f>
        <v>#REF!</v>
      </c>
      <c r="AC26" s="145">
        <f t="shared" si="3"/>
        <v>28733036</v>
      </c>
      <c r="AD26" s="56">
        <f t="shared" si="0"/>
        <v>0.9069959401436033</v>
      </c>
      <c r="AE26" s="56">
        <f t="shared" si="4"/>
        <v>2.8192461109922389E-2</v>
      </c>
      <c r="AF26" s="56">
        <f t="shared" si="1"/>
        <v>1.5059981690730849E-2</v>
      </c>
      <c r="AG26" s="56">
        <f t="shared" si="5"/>
        <v>4.6811449681334838E-4</v>
      </c>
      <c r="AH26" s="192">
        <f t="shared" si="6"/>
        <v>1.6604243772410297E-2</v>
      </c>
    </row>
    <row r="27" spans="1:34" ht="13.5" customHeight="1" x14ac:dyDescent="0.2">
      <c r="A27" s="80" t="s">
        <v>114</v>
      </c>
      <c r="B27" s="6" t="s">
        <v>115</v>
      </c>
      <c r="C27" s="6" t="s">
        <v>99</v>
      </c>
      <c r="D27" s="7" t="s">
        <v>27</v>
      </c>
      <c r="E27" s="7" t="s">
        <v>28</v>
      </c>
      <c r="F27" s="7" t="s">
        <v>29</v>
      </c>
      <c r="G27" s="7" t="s">
        <v>30</v>
      </c>
      <c r="H27" s="6" t="s">
        <v>74</v>
      </c>
      <c r="I27" s="6" t="s">
        <v>53</v>
      </c>
      <c r="J27" s="81">
        <v>243544720.99206966</v>
      </c>
      <c r="K27" s="55">
        <v>0.01</v>
      </c>
      <c r="L27" s="56">
        <v>0.2</v>
      </c>
      <c r="M27" s="56" t="s">
        <v>68</v>
      </c>
      <c r="N27" s="58">
        <v>8.0000000000000004E-4</v>
      </c>
      <c r="O27" s="58" t="s">
        <v>101</v>
      </c>
      <c r="P27" s="82">
        <v>1.29E-2</v>
      </c>
      <c r="Q27" s="152">
        <v>3534264</v>
      </c>
      <c r="R27" s="81">
        <v>2450265</v>
      </c>
      <c r="S27" s="81">
        <v>480201</v>
      </c>
      <c r="T27" s="6">
        <v>147363</v>
      </c>
      <c r="U27" s="6">
        <v>146277</v>
      </c>
      <c r="V27" s="157">
        <v>255040</v>
      </c>
      <c r="W27" s="12">
        <v>55118</v>
      </c>
      <c r="X27" s="21"/>
      <c r="Y27" s="21"/>
      <c r="Z27" s="6"/>
      <c r="AA27" s="53">
        <v>1.2313734363791249E-2</v>
      </c>
      <c r="AB27" s="12" t="e">
        <f>+R27+S27+T27+U27+V27+W27+Y27+#REF!+#REF!+#REF!-Q27</f>
        <v>#REF!</v>
      </c>
      <c r="AC27" s="145">
        <f t="shared" si="3"/>
        <v>2998945</v>
      </c>
      <c r="AD27" s="56">
        <f t="shared" si="0"/>
        <v>0.81704232655150399</v>
      </c>
      <c r="AE27" s="56">
        <f t="shared" si="4"/>
        <v>4.877615294711974E-2</v>
      </c>
      <c r="AF27" s="56">
        <f t="shared" si="1"/>
        <v>1.0060842173129204E-2</v>
      </c>
      <c r="AG27" s="56">
        <f t="shared" si="5"/>
        <v>6.0061659067848605E-4</v>
      </c>
      <c r="AH27" s="192">
        <f t="shared" si="6"/>
        <v>1.2313734363791249E-2</v>
      </c>
    </row>
    <row r="28" spans="1:34" ht="13.5" customHeight="1" x14ac:dyDescent="0.2">
      <c r="A28" s="80" t="s">
        <v>116</v>
      </c>
      <c r="B28" s="3" t="s">
        <v>117</v>
      </c>
      <c r="C28" s="4" t="s">
        <v>99</v>
      </c>
      <c r="D28" s="7" t="s">
        <v>27</v>
      </c>
      <c r="E28" s="7" t="s">
        <v>28</v>
      </c>
      <c r="F28" s="7" t="s">
        <v>41</v>
      </c>
      <c r="G28" s="7" t="s">
        <v>46</v>
      </c>
      <c r="H28" s="6" t="s">
        <v>74</v>
      </c>
      <c r="I28" s="6" t="s">
        <v>32</v>
      </c>
      <c r="J28" s="81">
        <v>1351881750</v>
      </c>
      <c r="K28" s="207">
        <v>0.02</v>
      </c>
      <c r="L28" s="201">
        <v>0.2</v>
      </c>
      <c r="M28" s="201" t="s">
        <v>68</v>
      </c>
      <c r="N28" s="202">
        <v>8.9999999999999998E-4</v>
      </c>
      <c r="O28" s="202" t="s">
        <v>101</v>
      </c>
      <c r="P28" s="209">
        <v>2.4899999999999999E-2</v>
      </c>
      <c r="Q28" s="280">
        <v>36997370</v>
      </c>
      <c r="R28" s="206">
        <v>27746947</v>
      </c>
      <c r="S28" s="206">
        <v>2330153</v>
      </c>
      <c r="T28" s="203">
        <v>832394</v>
      </c>
      <c r="U28" s="203">
        <v>1047907</v>
      </c>
      <c r="V28" s="195">
        <v>733382</v>
      </c>
      <c r="W28" s="212">
        <v>4306587</v>
      </c>
      <c r="X28" s="21"/>
      <c r="Y28" s="21"/>
      <c r="Z28" s="214">
        <v>5.058586063626018E-3</v>
      </c>
      <c r="AA28" s="215">
        <v>2.6957908846414583E-2</v>
      </c>
      <c r="AB28" s="199" t="e">
        <f>+R28+S28+T28+U28+V28+W28+Y28+#REF!+#REF!+#REF!-Q28</f>
        <v>#REF!</v>
      </c>
      <c r="AC28" s="193">
        <f t="shared" si="3"/>
        <v>30360630</v>
      </c>
      <c r="AD28" s="210">
        <f t="shared" si="0"/>
        <v>0.91391209602699286</v>
      </c>
      <c r="AE28" s="210">
        <f t="shared" si="4"/>
        <v>3.4515324616122917E-2</v>
      </c>
      <c r="AF28" s="210">
        <f t="shared" si="1"/>
        <v>2.0524684943782991E-2</v>
      </c>
      <c r="AG28" s="210">
        <f t="shared" si="5"/>
        <v>7.7514693870229406E-4</v>
      </c>
      <c r="AH28" s="204">
        <f>+(AC28/(J28+J29))+Z28</f>
        <v>2.6957908846414583E-2</v>
      </c>
    </row>
    <row r="29" spans="1:34" ht="13.5" customHeight="1" x14ac:dyDescent="0.2">
      <c r="A29" s="80" t="s">
        <v>118</v>
      </c>
      <c r="B29" s="3" t="s">
        <v>119</v>
      </c>
      <c r="C29" s="4" t="s">
        <v>99</v>
      </c>
      <c r="D29" s="7" t="s">
        <v>27</v>
      </c>
      <c r="E29" s="7" t="s">
        <v>28</v>
      </c>
      <c r="F29" s="7" t="s">
        <v>41</v>
      </c>
      <c r="G29" s="7" t="s">
        <v>46</v>
      </c>
      <c r="H29" s="6" t="s">
        <v>74</v>
      </c>
      <c r="I29" s="6" t="s">
        <v>53</v>
      </c>
      <c r="J29" s="81">
        <v>34491258.021118611</v>
      </c>
      <c r="K29" s="207"/>
      <c r="L29" s="208"/>
      <c r="M29" s="208" t="s">
        <v>107</v>
      </c>
      <c r="N29" s="202"/>
      <c r="O29" s="202"/>
      <c r="P29" s="208"/>
      <c r="Q29" s="280"/>
      <c r="R29" s="206"/>
      <c r="S29" s="206"/>
      <c r="T29" s="203"/>
      <c r="U29" s="203"/>
      <c r="V29" s="196"/>
      <c r="W29" s="213"/>
      <c r="X29" s="21"/>
      <c r="Y29" s="21"/>
      <c r="Z29" s="214"/>
      <c r="AA29" s="216"/>
      <c r="AB29" s="200"/>
      <c r="AC29" s="194"/>
      <c r="AD29" s="211"/>
      <c r="AE29" s="211"/>
      <c r="AF29" s="211"/>
      <c r="AG29" s="211"/>
      <c r="AH29" s="205"/>
    </row>
    <row r="30" spans="1:34" ht="13.5" customHeight="1" x14ac:dyDescent="0.2">
      <c r="A30" s="80" t="s">
        <v>120</v>
      </c>
      <c r="B30" s="6" t="s">
        <v>121</v>
      </c>
      <c r="C30" s="6" t="s">
        <v>99</v>
      </c>
      <c r="D30" s="7" t="s">
        <v>27</v>
      </c>
      <c r="E30" s="7" t="s">
        <v>28</v>
      </c>
      <c r="F30" s="7" t="s">
        <v>29</v>
      </c>
      <c r="G30" s="7" t="s">
        <v>46</v>
      </c>
      <c r="H30" s="6" t="s">
        <v>74</v>
      </c>
      <c r="I30" s="6" t="s">
        <v>53</v>
      </c>
      <c r="J30" s="81">
        <v>945490227.5068382</v>
      </c>
      <c r="K30" s="207">
        <v>2.75E-2</v>
      </c>
      <c r="L30" s="201">
        <v>0.2</v>
      </c>
      <c r="M30" s="201" t="s">
        <v>68</v>
      </c>
      <c r="N30" s="202">
        <v>1E-3</v>
      </c>
      <c r="O30" s="202" t="s">
        <v>101</v>
      </c>
      <c r="P30" s="209">
        <v>2.9899999999999999E-2</v>
      </c>
      <c r="Q30" s="280">
        <v>47612885</v>
      </c>
      <c r="R30" s="206">
        <v>40434933</v>
      </c>
      <c r="S30" s="206">
        <v>0</v>
      </c>
      <c r="T30" s="203">
        <v>885461</v>
      </c>
      <c r="U30" s="203">
        <v>1171050</v>
      </c>
      <c r="V30" s="195">
        <v>755547</v>
      </c>
      <c r="W30" s="212">
        <v>3342501</v>
      </c>
      <c r="X30" s="21"/>
      <c r="Y30" s="21"/>
      <c r="Z30" s="214"/>
      <c r="AA30" s="215">
        <v>2.9435459396888856E-2</v>
      </c>
      <c r="AB30" s="199" t="e">
        <f>+R30+S30+T30+U30+V30+W30+Y30+#REF!+#REF!+#REF!-Q30</f>
        <v>#REF!</v>
      </c>
      <c r="AC30" s="193">
        <f>+R30+T30+U30+V30</f>
        <v>43246991</v>
      </c>
      <c r="AD30" s="210">
        <f>+R30/AC30</f>
        <v>0.93497679410805712</v>
      </c>
      <c r="AE30" s="210">
        <f>U30/AC30</f>
        <v>2.7078184468371454E-2</v>
      </c>
      <c r="AF30" s="210">
        <f>+R30/J30</f>
        <v>4.2766103576366746E-2</v>
      </c>
      <c r="AG30" s="210">
        <f>+U30/J30</f>
        <v>1.2385638327409687E-3</v>
      </c>
      <c r="AH30" s="204">
        <f>+(AC30/(J30+J31))+Z30</f>
        <v>2.9435459396888856E-2</v>
      </c>
    </row>
    <row r="31" spans="1:34" ht="13.5" customHeight="1" x14ac:dyDescent="0.2">
      <c r="A31" s="80" t="s">
        <v>122</v>
      </c>
      <c r="B31" s="6" t="s">
        <v>123</v>
      </c>
      <c r="C31" s="6" t="s">
        <v>99</v>
      </c>
      <c r="D31" s="7" t="s">
        <v>27</v>
      </c>
      <c r="E31" s="7" t="s">
        <v>28</v>
      </c>
      <c r="F31" s="7" t="s">
        <v>29</v>
      </c>
      <c r="G31" s="7" t="s">
        <v>46</v>
      </c>
      <c r="H31" s="6" t="s">
        <v>74</v>
      </c>
      <c r="I31" s="6" t="s">
        <v>32</v>
      </c>
      <c r="J31" s="81">
        <v>523723839</v>
      </c>
      <c r="K31" s="207"/>
      <c r="L31" s="201"/>
      <c r="M31" s="208" t="s">
        <v>107</v>
      </c>
      <c r="N31" s="202"/>
      <c r="O31" s="202"/>
      <c r="P31" s="208"/>
      <c r="Q31" s="280"/>
      <c r="R31" s="206"/>
      <c r="S31" s="206"/>
      <c r="T31" s="203"/>
      <c r="U31" s="203"/>
      <c r="V31" s="196"/>
      <c r="W31" s="213"/>
      <c r="X31" s="21"/>
      <c r="Y31" s="21"/>
      <c r="Z31" s="214"/>
      <c r="AA31" s="216"/>
      <c r="AB31" s="200"/>
      <c r="AC31" s="194"/>
      <c r="AD31" s="211"/>
      <c r="AE31" s="211"/>
      <c r="AF31" s="211"/>
      <c r="AG31" s="211"/>
      <c r="AH31" s="205"/>
    </row>
    <row r="32" spans="1:34" ht="13.5" customHeight="1" x14ac:dyDescent="0.2">
      <c r="A32" s="80" t="s">
        <v>124</v>
      </c>
      <c r="B32" s="6" t="s">
        <v>125</v>
      </c>
      <c r="C32" s="6" t="s">
        <v>99</v>
      </c>
      <c r="D32" s="7" t="s">
        <v>27</v>
      </c>
      <c r="E32" s="7" t="s">
        <v>28</v>
      </c>
      <c r="F32" s="7" t="s">
        <v>29</v>
      </c>
      <c r="G32" s="7" t="s">
        <v>46</v>
      </c>
      <c r="H32" s="6" t="s">
        <v>74</v>
      </c>
      <c r="I32" s="6" t="s">
        <v>32</v>
      </c>
      <c r="J32" s="81">
        <v>1880013896</v>
      </c>
      <c r="K32" s="217">
        <v>2.5000000000000001E-2</v>
      </c>
      <c r="L32" s="202">
        <v>0.2</v>
      </c>
      <c r="M32" s="202" t="s">
        <v>68</v>
      </c>
      <c r="N32" s="202">
        <v>6.9999999999999999E-4</v>
      </c>
      <c r="O32" s="202" t="s">
        <v>101</v>
      </c>
      <c r="P32" s="209">
        <v>3.0700000000000002E-2</v>
      </c>
      <c r="Q32" s="280">
        <v>92413463.000000015</v>
      </c>
      <c r="R32" s="206">
        <v>59384931</v>
      </c>
      <c r="S32" s="206">
        <v>5137.5652456988228</v>
      </c>
      <c r="T32" s="203">
        <v>1419023.0378719696</v>
      </c>
      <c r="U32" s="203">
        <v>6372949.650039603</v>
      </c>
      <c r="V32" s="195">
        <v>923504.45780320116</v>
      </c>
      <c r="W32" s="212">
        <v>5247344.1667035474</v>
      </c>
      <c r="X32" s="21"/>
      <c r="Y32" s="21"/>
      <c r="Z32" s="208"/>
      <c r="AA32" s="215">
        <v>2.8794398252967222E-2</v>
      </c>
      <c r="AB32" s="199" t="e">
        <f>+R32+S32+T32+U32+V32+W32+Y32+#REF!+#REF!+#REF!-Q32+R33+S33+T33+U33+V33+W33+Y33+#REF!+#REF!+#REF!++R34+S34+T34+U34+V34+W34+Y34+#REF!+#REF!+#REF!++R35+S35+T35+U35+V35+W35+Y35+#REF!+#REF!+#REF!</f>
        <v>#REF!</v>
      </c>
      <c r="AC32" s="193">
        <f>+R32+T32+U32+V32</f>
        <v>68100408.145714775</v>
      </c>
      <c r="AD32" s="210">
        <f>+R32/AC32</f>
        <v>0.87202019219816973</v>
      </c>
      <c r="AE32" s="210">
        <f>U32/AC32</f>
        <v>9.3581666007101924E-2</v>
      </c>
      <c r="AF32" s="210">
        <f>+R32/J32</f>
        <v>3.1587495776680151E-2</v>
      </c>
      <c r="AG32" s="210">
        <f>+U32/J32</f>
        <v>3.3898417791479998E-3</v>
      </c>
      <c r="AH32" s="204">
        <f>+AC32/(J32+J33)+Z32</f>
        <v>2.8794398252967222E-2</v>
      </c>
    </row>
    <row r="33" spans="1:34" ht="13.5" customHeight="1" x14ac:dyDescent="0.2">
      <c r="A33" s="80" t="s">
        <v>126</v>
      </c>
      <c r="B33" s="6" t="s">
        <v>127</v>
      </c>
      <c r="C33" s="6" t="s">
        <v>99</v>
      </c>
      <c r="D33" s="7" t="s">
        <v>27</v>
      </c>
      <c r="E33" s="7" t="s">
        <v>28</v>
      </c>
      <c r="F33" s="7" t="s">
        <v>29</v>
      </c>
      <c r="G33" s="7" t="s">
        <v>46</v>
      </c>
      <c r="H33" s="6" t="s">
        <v>74</v>
      </c>
      <c r="I33" s="6" t="s">
        <v>106</v>
      </c>
      <c r="J33" s="81">
        <v>485043624.82168001</v>
      </c>
      <c r="K33" s="218"/>
      <c r="L33" s="202"/>
      <c r="M33" s="202"/>
      <c r="N33" s="202"/>
      <c r="O33" s="202"/>
      <c r="P33" s="208"/>
      <c r="Q33" s="280"/>
      <c r="R33" s="206"/>
      <c r="S33" s="206"/>
      <c r="T33" s="203"/>
      <c r="U33" s="203"/>
      <c r="V33" s="196"/>
      <c r="W33" s="213"/>
      <c r="X33" s="21"/>
      <c r="Y33" s="21"/>
      <c r="Z33" s="208"/>
      <c r="AA33" s="216"/>
      <c r="AB33" s="219"/>
      <c r="AC33" s="194"/>
      <c r="AD33" s="211"/>
      <c r="AE33" s="211"/>
      <c r="AF33" s="211"/>
      <c r="AG33" s="211"/>
      <c r="AH33" s="205"/>
    </row>
    <row r="34" spans="1:34" ht="13.5" customHeight="1" x14ac:dyDescent="0.2">
      <c r="A34" s="80" t="s">
        <v>128</v>
      </c>
      <c r="B34" s="6" t="s">
        <v>129</v>
      </c>
      <c r="C34" s="6" t="s">
        <v>99</v>
      </c>
      <c r="D34" s="7" t="s">
        <v>27</v>
      </c>
      <c r="E34" s="7" t="s">
        <v>28</v>
      </c>
      <c r="F34" s="7" t="s">
        <v>29</v>
      </c>
      <c r="G34" s="7" t="s">
        <v>46</v>
      </c>
      <c r="H34" s="6" t="s">
        <v>74</v>
      </c>
      <c r="I34" s="6" t="s">
        <v>32</v>
      </c>
      <c r="J34" s="81">
        <v>1358718334</v>
      </c>
      <c r="K34" s="68">
        <v>8.0000000000000002E-3</v>
      </c>
      <c r="L34" s="202"/>
      <c r="M34" s="202"/>
      <c r="N34" s="202"/>
      <c r="O34" s="202"/>
      <c r="P34" s="82">
        <v>1.37E-2</v>
      </c>
      <c r="Q34" s="281"/>
      <c r="R34" s="81">
        <v>10949933</v>
      </c>
      <c r="S34" s="81">
        <v>2951.5155678019214</v>
      </c>
      <c r="T34" s="6">
        <v>815224.40826520277</v>
      </c>
      <c r="U34" s="6">
        <v>3661240.1410682495</v>
      </c>
      <c r="V34" s="157">
        <v>530550.49498838233</v>
      </c>
      <c r="W34" s="176">
        <v>3014583.2231729561</v>
      </c>
      <c r="X34" s="21"/>
      <c r="Y34" s="21"/>
      <c r="Z34" s="208"/>
      <c r="AA34" s="53">
        <v>1.1744117706386845E-2</v>
      </c>
      <c r="AB34" s="219"/>
      <c r="AC34" s="145">
        <f>+R34+T34+U34+V34</f>
        <v>15956948.044321835</v>
      </c>
      <c r="AD34" s="56">
        <f>+R34/AC34</f>
        <v>0.68621724966363196</v>
      </c>
      <c r="AE34" s="56">
        <f>U34/AC34</f>
        <v>0.22944488701090152</v>
      </c>
      <c r="AF34" s="56">
        <f>+R34/J34</f>
        <v>8.0590161522027422E-3</v>
      </c>
      <c r="AG34" s="56">
        <f>+U34/J34</f>
        <v>2.6946277601846576E-3</v>
      </c>
      <c r="AH34" s="192">
        <f t="shared" ref="AH34:AH35" si="7">+(AC34/J34)+Z34</f>
        <v>1.1744117706386845E-2</v>
      </c>
    </row>
    <row r="35" spans="1:34" ht="13.5" customHeight="1" x14ac:dyDescent="0.2">
      <c r="A35" s="80" t="s">
        <v>130</v>
      </c>
      <c r="B35" s="6" t="s">
        <v>131</v>
      </c>
      <c r="C35" s="6" t="s">
        <v>99</v>
      </c>
      <c r="D35" s="7" t="s">
        <v>27</v>
      </c>
      <c r="E35" s="7" t="s">
        <v>28</v>
      </c>
      <c r="F35" s="7" t="s">
        <v>29</v>
      </c>
      <c r="G35" s="7" t="s">
        <v>46</v>
      </c>
      <c r="H35" s="6" t="s">
        <v>74</v>
      </c>
      <c r="I35" s="6" t="s">
        <v>106</v>
      </c>
      <c r="J35" s="81">
        <v>6407641.5849600006</v>
      </c>
      <c r="K35" s="68">
        <v>7.4999999999999997E-3</v>
      </c>
      <c r="L35" s="202"/>
      <c r="M35" s="202"/>
      <c r="N35" s="202"/>
      <c r="O35" s="202"/>
      <c r="P35" s="82">
        <v>1.32E-2</v>
      </c>
      <c r="Q35" s="281"/>
      <c r="R35" s="81">
        <v>48247</v>
      </c>
      <c r="S35" s="81">
        <v>13.919186499256011</v>
      </c>
      <c r="T35" s="6">
        <v>3844.5538628277041</v>
      </c>
      <c r="U35" s="6">
        <v>17266.208892146835</v>
      </c>
      <c r="V35" s="157">
        <v>2502.0472084162452</v>
      </c>
      <c r="W35" s="176">
        <v>14216.610123497301</v>
      </c>
      <c r="X35" s="21"/>
      <c r="Y35" s="21"/>
      <c r="Z35" s="208"/>
      <c r="AA35" s="53">
        <v>1.1214704975393746E-2</v>
      </c>
      <c r="AB35" s="200"/>
      <c r="AC35" s="145">
        <f>+R35+T35+U35+V35</f>
        <v>71859.809963390784</v>
      </c>
      <c r="AD35" s="56">
        <f>+R35/AC35</f>
        <v>0.67140450308148036</v>
      </c>
      <c r="AE35" s="56">
        <f>U35/AC35</f>
        <v>0.24027629492679095</v>
      </c>
      <c r="AF35" s="56">
        <f>+R35/J35</f>
        <v>7.5296034212096428E-3</v>
      </c>
      <c r="AG35" s="56">
        <f>+U35/J35</f>
        <v>2.6946277601846576E-3</v>
      </c>
      <c r="AH35" s="192">
        <f t="shared" si="7"/>
        <v>1.1214704975393746E-2</v>
      </c>
    </row>
    <row r="36" spans="1:34" ht="13.5" customHeight="1" x14ac:dyDescent="0.2">
      <c r="A36" s="80" t="s">
        <v>132</v>
      </c>
      <c r="B36" s="6" t="s">
        <v>133</v>
      </c>
      <c r="C36" s="6" t="s">
        <v>99</v>
      </c>
      <c r="D36" s="7" t="s">
        <v>27</v>
      </c>
      <c r="E36" s="7" t="s">
        <v>28</v>
      </c>
      <c r="F36" s="7" t="s">
        <v>29</v>
      </c>
      <c r="G36" s="7" t="s">
        <v>46</v>
      </c>
      <c r="H36" s="6" t="s">
        <v>74</v>
      </c>
      <c r="I36" s="6" t="s">
        <v>32</v>
      </c>
      <c r="J36" s="81">
        <v>1957132422</v>
      </c>
      <c r="K36" s="217">
        <v>2.5000000000000001E-2</v>
      </c>
      <c r="L36" s="202">
        <v>0.2</v>
      </c>
      <c r="M36" s="202" t="s">
        <v>68</v>
      </c>
      <c r="N36" s="224">
        <v>2.7500000000000002E-4</v>
      </c>
      <c r="O36" s="202" t="s">
        <v>101</v>
      </c>
      <c r="P36" s="209">
        <v>2.7699999999999999E-2</v>
      </c>
      <c r="Q36" s="280">
        <v>241875058</v>
      </c>
      <c r="R36" s="206">
        <v>138769497</v>
      </c>
      <c r="S36" s="206">
        <v>12221707.452245027</v>
      </c>
      <c r="T36" s="203">
        <v>3324851.2972284476</v>
      </c>
      <c r="U36" s="203">
        <v>8156853.3003034946</v>
      </c>
      <c r="V36" s="195">
        <v>2005193.966078199</v>
      </c>
      <c r="W36" s="212">
        <v>57327125.144273929</v>
      </c>
      <c r="X36" s="21"/>
      <c r="Y36" s="21"/>
      <c r="Z36" s="208"/>
      <c r="AA36" s="215">
        <v>2.75869463167824E-2</v>
      </c>
      <c r="AB36" s="199" t="e">
        <f>+R36+S36+T36+U36+V36+W36+Y36+#REF!+#REF!+#REF!-Q36++R37+S37+T37+U37+V37+W37+Y37+#REF!+#REF!+#REF!++R38+S38+T38+U38+V38+W38+Y38+#REF!+#REF!+#REF!++R39+S39+T39+U39+V39+W39+Y39+#REF!+#REF!+#REF!++R40+S40+T40+U40+V40+W40+Y40+#REF!+#REF!+#REF!</f>
        <v>#REF!</v>
      </c>
      <c r="AC36" s="193">
        <f>+R36+T36+U36+V36</f>
        <v>152256395.56361014</v>
      </c>
      <c r="AD36" s="210">
        <f>+R36/AC36</f>
        <v>0.91141982237471564</v>
      </c>
      <c r="AE36" s="210">
        <f>U36/AC36</f>
        <v>5.3573140688830373E-2</v>
      </c>
      <c r="AF36" s="210">
        <f>+R36/J36</f>
        <v>7.0904500605120532E-2</v>
      </c>
      <c r="AG36" s="210">
        <f>+U36/J36</f>
        <v>4.1677574846815833E-3</v>
      </c>
      <c r="AH36" s="204">
        <f>+AC36/(J36+J37+J38)+Z36</f>
        <v>2.75869463167824E-2</v>
      </c>
    </row>
    <row r="37" spans="1:34" ht="13.5" customHeight="1" x14ac:dyDescent="0.2">
      <c r="A37" s="80" t="s">
        <v>134</v>
      </c>
      <c r="B37" s="6" t="s">
        <v>135</v>
      </c>
      <c r="C37" s="6" t="s">
        <v>99</v>
      </c>
      <c r="D37" s="7" t="s">
        <v>27</v>
      </c>
      <c r="E37" s="7" t="s">
        <v>28</v>
      </c>
      <c r="F37" s="7" t="s">
        <v>29</v>
      </c>
      <c r="G37" s="7" t="s">
        <v>46</v>
      </c>
      <c r="H37" s="6" t="s">
        <v>74</v>
      </c>
      <c r="I37" s="6" t="s">
        <v>106</v>
      </c>
      <c r="J37" s="81">
        <v>3415825083.1131201</v>
      </c>
      <c r="K37" s="218"/>
      <c r="L37" s="208"/>
      <c r="M37" s="208" t="s">
        <v>107</v>
      </c>
      <c r="N37" s="224"/>
      <c r="O37" s="208"/>
      <c r="P37" s="208"/>
      <c r="Q37" s="280"/>
      <c r="R37" s="221"/>
      <c r="S37" s="221"/>
      <c r="T37" s="222"/>
      <c r="U37" s="222"/>
      <c r="V37" s="223"/>
      <c r="W37" s="226"/>
      <c r="X37" s="21"/>
      <c r="Y37" s="21"/>
      <c r="Z37" s="208"/>
      <c r="AA37" s="216"/>
      <c r="AB37" s="219"/>
      <c r="AC37" s="227"/>
      <c r="AD37" s="225"/>
      <c r="AE37" s="225"/>
      <c r="AF37" s="225"/>
      <c r="AG37" s="225"/>
      <c r="AH37" s="220"/>
    </row>
    <row r="38" spans="1:34" ht="13.5" customHeight="1" x14ac:dyDescent="0.2">
      <c r="A38" s="80" t="s">
        <v>136</v>
      </c>
      <c r="B38" s="6" t="s">
        <v>137</v>
      </c>
      <c r="C38" s="6" t="s">
        <v>99</v>
      </c>
      <c r="D38" s="7" t="s">
        <v>27</v>
      </c>
      <c r="E38" s="7" t="s">
        <v>28</v>
      </c>
      <c r="F38" s="7" t="s">
        <v>29</v>
      </c>
      <c r="G38" s="7" t="s">
        <v>46</v>
      </c>
      <c r="H38" s="6" t="s">
        <v>74</v>
      </c>
      <c r="I38" s="6" t="s">
        <v>138</v>
      </c>
      <c r="J38" s="81">
        <v>146188898.95936</v>
      </c>
      <c r="K38" s="218"/>
      <c r="L38" s="208"/>
      <c r="M38" s="208" t="s">
        <v>107</v>
      </c>
      <c r="N38" s="224"/>
      <c r="O38" s="208"/>
      <c r="P38" s="208"/>
      <c r="Q38" s="281"/>
      <c r="R38" s="221"/>
      <c r="S38" s="221"/>
      <c r="T38" s="222"/>
      <c r="U38" s="222"/>
      <c r="V38" s="196"/>
      <c r="W38" s="213"/>
      <c r="X38" s="21"/>
      <c r="Y38" s="21"/>
      <c r="Z38" s="208"/>
      <c r="AA38" s="216"/>
      <c r="AB38" s="219"/>
      <c r="AC38" s="194"/>
      <c r="AD38" s="211"/>
      <c r="AE38" s="211"/>
      <c r="AF38" s="211"/>
      <c r="AG38" s="211"/>
      <c r="AH38" s="205"/>
    </row>
    <row r="39" spans="1:34" ht="13.5" customHeight="1" x14ac:dyDescent="0.2">
      <c r="A39" s="80" t="s">
        <v>139</v>
      </c>
      <c r="B39" s="6" t="s">
        <v>140</v>
      </c>
      <c r="C39" s="6" t="s">
        <v>99</v>
      </c>
      <c r="D39" s="7" t="s">
        <v>27</v>
      </c>
      <c r="E39" s="7" t="s">
        <v>28</v>
      </c>
      <c r="F39" s="7" t="s">
        <v>29</v>
      </c>
      <c r="G39" s="7" t="s">
        <v>46</v>
      </c>
      <c r="H39" s="6" t="s">
        <v>74</v>
      </c>
      <c r="I39" s="6" t="s">
        <v>32</v>
      </c>
      <c r="J39" s="81">
        <v>846132977</v>
      </c>
      <c r="K39" s="68">
        <v>8.0000000000000002E-3</v>
      </c>
      <c r="L39" s="208"/>
      <c r="M39" s="208" t="s">
        <v>107</v>
      </c>
      <c r="N39" s="224"/>
      <c r="O39" s="208"/>
      <c r="P39" s="82">
        <v>1.0699999999999999E-2</v>
      </c>
      <c r="Q39" s="281"/>
      <c r="R39" s="81">
        <v>6808950</v>
      </c>
      <c r="S39" s="81">
        <v>1873693.6753409167</v>
      </c>
      <c r="T39" s="6">
        <v>509728.51963672478</v>
      </c>
      <c r="U39" s="6">
        <v>1250516.3046309785</v>
      </c>
      <c r="V39" s="157">
        <v>307413.61358492821</v>
      </c>
      <c r="W39" s="176">
        <v>8788745.1264898609</v>
      </c>
      <c r="X39" s="21"/>
      <c r="Y39" s="21"/>
      <c r="Z39" s="208"/>
      <c r="AA39" s="53">
        <v>1.0490795984958558E-2</v>
      </c>
      <c r="AB39" s="219"/>
      <c r="AC39" s="145">
        <f>+R39+T39+U39+V39</f>
        <v>8876608.4378526323</v>
      </c>
      <c r="AD39" s="56">
        <f>+R39/AC39</f>
        <v>0.76706661645280072</v>
      </c>
      <c r="AE39" s="56">
        <f>U39/AC39</f>
        <v>0.14087771398120774</v>
      </c>
      <c r="AF39" s="56">
        <f>+R39/J39</f>
        <v>8.0471393800787879E-3</v>
      </c>
      <c r="AG39" s="56">
        <f>+U39/J39</f>
        <v>1.4779193562041945E-3</v>
      </c>
      <c r="AH39" s="192">
        <f t="shared" ref="AH39:AH40" si="8">+(AC39/J39)+Z39</f>
        <v>1.0490795984958558E-2</v>
      </c>
    </row>
    <row r="40" spans="1:34" ht="13.5" customHeight="1" x14ac:dyDescent="0.2">
      <c r="A40" s="80" t="s">
        <v>141</v>
      </c>
      <c r="B40" s="6" t="s">
        <v>142</v>
      </c>
      <c r="C40" s="6" t="s">
        <v>99</v>
      </c>
      <c r="D40" s="7" t="s">
        <v>27</v>
      </c>
      <c r="E40" s="7" t="s">
        <v>28</v>
      </c>
      <c r="F40" s="7" t="s">
        <v>29</v>
      </c>
      <c r="G40" s="7" t="s">
        <v>46</v>
      </c>
      <c r="H40" s="6" t="s">
        <v>74</v>
      </c>
      <c r="I40" s="6" t="s">
        <v>106</v>
      </c>
      <c r="J40" s="81">
        <v>23674766.095080003</v>
      </c>
      <c r="K40" s="68">
        <v>7.4999999999999997E-3</v>
      </c>
      <c r="L40" s="208"/>
      <c r="M40" s="208" t="s">
        <v>107</v>
      </c>
      <c r="N40" s="224"/>
      <c r="O40" s="208"/>
      <c r="P40" s="82">
        <v>1.0200000000000001E-2</v>
      </c>
      <c r="Q40" s="281"/>
      <c r="R40" s="81">
        <v>174595</v>
      </c>
      <c r="S40" s="81">
        <v>52425.87241405552</v>
      </c>
      <c r="T40" s="6">
        <v>14262.183134827581</v>
      </c>
      <c r="U40" s="6">
        <v>34989.395065525532</v>
      </c>
      <c r="V40" s="157">
        <v>8601.4203368727503</v>
      </c>
      <c r="W40" s="176">
        <v>245908.72923621058</v>
      </c>
      <c r="X40" s="21"/>
      <c r="Y40" s="21"/>
      <c r="Z40" s="208"/>
      <c r="AA40" s="53">
        <v>9.8183862769200617E-3</v>
      </c>
      <c r="AB40" s="200"/>
      <c r="AC40" s="145">
        <f>+R40+T40+U40+V40</f>
        <v>232447.99853722588</v>
      </c>
      <c r="AD40" s="56">
        <f>+R40/AC40</f>
        <v>0.75111423242493147</v>
      </c>
      <c r="AE40" s="56">
        <f>U40/AC40</f>
        <v>0.15052568869472147</v>
      </c>
      <c r="AF40" s="56">
        <f>+R40/J40</f>
        <v>7.3747296720402932E-3</v>
      </c>
      <c r="AG40" s="56">
        <f>+U40/J40</f>
        <v>1.4779193562041947E-3</v>
      </c>
      <c r="AH40" s="192">
        <f t="shared" si="8"/>
        <v>9.8183862769200634E-3</v>
      </c>
    </row>
    <row r="41" spans="1:34" ht="13.5" customHeight="1" x14ac:dyDescent="0.2">
      <c r="A41" s="80" t="s">
        <v>143</v>
      </c>
      <c r="B41" s="6" t="s">
        <v>144</v>
      </c>
      <c r="C41" s="6" t="s">
        <v>99</v>
      </c>
      <c r="D41" s="7" t="s">
        <v>27</v>
      </c>
      <c r="E41" s="7" t="s">
        <v>28</v>
      </c>
      <c r="F41" s="7" t="s">
        <v>29</v>
      </c>
      <c r="G41" s="7" t="s">
        <v>46</v>
      </c>
      <c r="H41" s="6" t="s">
        <v>74</v>
      </c>
      <c r="I41" s="6" t="s">
        <v>32</v>
      </c>
      <c r="J41" s="81">
        <v>7394280280</v>
      </c>
      <c r="K41" s="217">
        <v>1.7500000000000002E-2</v>
      </c>
      <c r="L41" s="202">
        <v>0.2</v>
      </c>
      <c r="M41" s="202" t="s">
        <v>68</v>
      </c>
      <c r="N41" s="202">
        <v>2.5000000000000001E-4</v>
      </c>
      <c r="O41" s="202" t="s">
        <v>101</v>
      </c>
      <c r="P41" s="209">
        <v>1.95E-2</v>
      </c>
      <c r="Q41" s="280">
        <v>267277622</v>
      </c>
      <c r="R41" s="206">
        <v>133732117</v>
      </c>
      <c r="S41" s="206">
        <v>35538397.92857974</v>
      </c>
      <c r="T41" s="203">
        <v>4573866.4481583592</v>
      </c>
      <c r="U41" s="203">
        <v>6975193.7693582317</v>
      </c>
      <c r="V41" s="195">
        <v>3092912.279087563</v>
      </c>
      <c r="W41" s="212">
        <v>14463581.771867229</v>
      </c>
      <c r="X41" s="21"/>
      <c r="Y41" s="21"/>
      <c r="Z41" s="208"/>
      <c r="AA41" s="215">
        <v>1.952479805469105E-2</v>
      </c>
      <c r="AB41" s="199" t="e">
        <f>+R41+S41+T41+U41+V41+W41+Y41+#REF!+#REF!+#REF!-Q41+R42+S42+T42+U42+V42+W42+Y42+#REF!+#REF!+#REF!+R43+S43+T43+U43+V43+W43+Y43+#REF!+#REF!+#REF!</f>
        <v>#REF!</v>
      </c>
      <c r="AC41" s="193">
        <f>+R41+T41+U41+V41</f>
        <v>148374089.49660414</v>
      </c>
      <c r="AD41" s="210">
        <f>+R41/AC41</f>
        <v>0.90131718721051191</v>
      </c>
      <c r="AE41" s="210">
        <f>U41/AC41</f>
        <v>4.7010861485474349E-2</v>
      </c>
      <c r="AF41" s="210">
        <f>+R41/J41</f>
        <v>1.8085886920153369E-2</v>
      </c>
      <c r="AG41" s="210">
        <f>+U41/J41</f>
        <v>9.4332288001371676E-4</v>
      </c>
      <c r="AH41" s="204">
        <f>+AC41/(J41+J42)+Z41</f>
        <v>1.952479805469105E-2</v>
      </c>
    </row>
    <row r="42" spans="1:34" ht="13.5" customHeight="1" x14ac:dyDescent="0.2">
      <c r="A42" s="80" t="s">
        <v>145</v>
      </c>
      <c r="B42" s="6" t="s">
        <v>146</v>
      </c>
      <c r="C42" s="6" t="s">
        <v>99</v>
      </c>
      <c r="D42" s="7" t="s">
        <v>27</v>
      </c>
      <c r="E42" s="7" t="s">
        <v>28</v>
      </c>
      <c r="F42" s="7" t="s">
        <v>29</v>
      </c>
      <c r="G42" s="7" t="s">
        <v>46</v>
      </c>
      <c r="H42" s="6" t="s">
        <v>74</v>
      </c>
      <c r="I42" s="6" t="s">
        <v>53</v>
      </c>
      <c r="J42" s="81">
        <v>204983439.96229807</v>
      </c>
      <c r="K42" s="218"/>
      <c r="L42" s="202"/>
      <c r="M42" s="202" t="s">
        <v>107</v>
      </c>
      <c r="N42" s="202"/>
      <c r="O42" s="202"/>
      <c r="P42" s="208"/>
      <c r="Q42" s="280"/>
      <c r="R42" s="206"/>
      <c r="S42" s="206"/>
      <c r="T42" s="203"/>
      <c r="U42" s="203"/>
      <c r="V42" s="196"/>
      <c r="W42" s="213"/>
      <c r="X42" s="21"/>
      <c r="Y42" s="21"/>
      <c r="Z42" s="208"/>
      <c r="AA42" s="216"/>
      <c r="AB42" s="219"/>
      <c r="AC42" s="194"/>
      <c r="AD42" s="211"/>
      <c r="AE42" s="211"/>
      <c r="AF42" s="211"/>
      <c r="AG42" s="211"/>
      <c r="AH42" s="205"/>
    </row>
    <row r="43" spans="1:34" ht="13.5" customHeight="1" x14ac:dyDescent="0.2">
      <c r="A43" s="80" t="s">
        <v>147</v>
      </c>
      <c r="B43" s="6" t="s">
        <v>148</v>
      </c>
      <c r="C43" s="6" t="s">
        <v>99</v>
      </c>
      <c r="D43" s="7" t="s">
        <v>27</v>
      </c>
      <c r="E43" s="7" t="s">
        <v>28</v>
      </c>
      <c r="F43" s="7" t="s">
        <v>29</v>
      </c>
      <c r="G43" s="7" t="s">
        <v>46</v>
      </c>
      <c r="H43" s="6" t="s">
        <v>74</v>
      </c>
      <c r="I43" s="6" t="s">
        <v>32</v>
      </c>
      <c r="J43" s="81">
        <v>4155457467</v>
      </c>
      <c r="K43" s="68">
        <v>8.0000000000000002E-3</v>
      </c>
      <c r="L43" s="208"/>
      <c r="M43" s="208" t="s">
        <v>107</v>
      </c>
      <c r="N43" s="208"/>
      <c r="O43" s="208"/>
      <c r="P43" s="82">
        <v>0.01</v>
      </c>
      <c r="Q43" s="281"/>
      <c r="R43" s="81">
        <v>33552708</v>
      </c>
      <c r="S43" s="81">
        <v>19433238.071420252</v>
      </c>
      <c r="T43" s="6">
        <v>2501098.5518416404</v>
      </c>
      <c r="U43" s="6">
        <v>3814201.2306417678</v>
      </c>
      <c r="V43" s="157">
        <v>1691277.7209124367</v>
      </c>
      <c r="W43" s="176">
        <v>7909029.2281327695</v>
      </c>
      <c r="X43" s="21"/>
      <c r="Y43" s="21"/>
      <c r="Z43" s="208"/>
      <c r="AA43" s="53">
        <v>1.000113364976859E-2</v>
      </c>
      <c r="AB43" s="200"/>
      <c r="AC43" s="145">
        <f>+R43+T43+U43+V43</f>
        <v>41559285.503395841</v>
      </c>
      <c r="AD43" s="56">
        <f>+R43/AC43</f>
        <v>0.80734564113857021</v>
      </c>
      <c r="AE43" s="56">
        <f>U43/AC43</f>
        <v>9.177735335055523E-2</v>
      </c>
      <c r="AF43" s="56">
        <f>+R43/J43</f>
        <v>8.0743716585849491E-3</v>
      </c>
      <c r="AG43" s="56">
        <f>+U43/J43</f>
        <v>9.1787757688093982E-4</v>
      </c>
      <c r="AH43" s="192">
        <f t="shared" ref="AH43" si="9">+(AC43/J43)+Z43</f>
        <v>1.0001133649768588E-2</v>
      </c>
    </row>
    <row r="44" spans="1:34" ht="13.5" customHeight="1" x14ac:dyDescent="0.2">
      <c r="A44" s="80" t="s">
        <v>149</v>
      </c>
      <c r="B44" s="6" t="s">
        <v>150</v>
      </c>
      <c r="C44" s="6" t="s">
        <v>99</v>
      </c>
      <c r="D44" s="7" t="s">
        <v>27</v>
      </c>
      <c r="E44" s="7" t="s">
        <v>28</v>
      </c>
      <c r="F44" s="7" t="s">
        <v>29</v>
      </c>
      <c r="G44" s="7" t="s">
        <v>46</v>
      </c>
      <c r="H44" s="6" t="s">
        <v>74</v>
      </c>
      <c r="I44" s="6" t="s">
        <v>32</v>
      </c>
      <c r="J44" s="81">
        <v>4822446075</v>
      </c>
      <c r="K44" s="217">
        <v>1.7500000000000002E-2</v>
      </c>
      <c r="L44" s="202">
        <v>0.2</v>
      </c>
      <c r="M44" s="202" t="s">
        <v>68</v>
      </c>
      <c r="N44" s="202" t="s">
        <v>151</v>
      </c>
      <c r="O44" s="202" t="s">
        <v>101</v>
      </c>
      <c r="P44" s="209">
        <v>1.95E-2</v>
      </c>
      <c r="Q44" s="280">
        <v>142588426.00000003</v>
      </c>
      <c r="R44" s="206">
        <v>85131845</v>
      </c>
      <c r="S44" s="206">
        <v>39970.323709493634</v>
      </c>
      <c r="T44" s="203">
        <v>2907032.6231534109</v>
      </c>
      <c r="U44" s="203">
        <v>2140545.6532552652</v>
      </c>
      <c r="V44" s="195">
        <v>1791646.2397648282</v>
      </c>
      <c r="W44" s="212">
        <v>1084966.3579660468</v>
      </c>
      <c r="X44" s="21"/>
      <c r="Y44" s="21"/>
      <c r="Z44" s="209">
        <v>5.7874164521373131E-4</v>
      </c>
      <c r="AA44" s="215">
        <v>1.9577890349619986E-2</v>
      </c>
      <c r="AB44" s="199" t="e">
        <f>+R44+S44+T44+U44+V44+W44+Y44+#REF!+#REF!+#REF!-Q44+R45+S45+T45+U45+V45+W45+Y45+#REF!+#REF!+#REF!++R46+S46+T46+U46+V46+W46+Y46+#REF!+#REF!+#REF!</f>
        <v>#REF!</v>
      </c>
      <c r="AC44" s="193">
        <f>+R44+T44+U44+V44</f>
        <v>91971069.516173512</v>
      </c>
      <c r="AD44" s="210">
        <f>+R44/AC44</f>
        <v>0.92563721883248506</v>
      </c>
      <c r="AE44" s="210">
        <f>U44/AC44</f>
        <v>2.327411939989282E-2</v>
      </c>
      <c r="AF44" s="210">
        <f>+R44/J44</f>
        <v>1.7653249756660057E-2</v>
      </c>
      <c r="AG44" s="210">
        <f>+U44/J44</f>
        <v>4.4387135075538717E-4</v>
      </c>
      <c r="AH44" s="204">
        <f>+AC44/(J44+J45)+Z44</f>
        <v>1.9577890349619986E-2</v>
      </c>
    </row>
    <row r="45" spans="1:34" ht="13.5" customHeight="1" x14ac:dyDescent="0.2">
      <c r="A45" s="80" t="s">
        <v>152</v>
      </c>
      <c r="B45" s="6" t="s">
        <v>153</v>
      </c>
      <c r="C45" s="6" t="s">
        <v>99</v>
      </c>
      <c r="D45" s="7" t="s">
        <v>27</v>
      </c>
      <c r="E45" s="7" t="s">
        <v>28</v>
      </c>
      <c r="F45" s="7" t="s">
        <v>29</v>
      </c>
      <c r="G45" s="7" t="s">
        <v>46</v>
      </c>
      <c r="H45" s="6" t="s">
        <v>74</v>
      </c>
      <c r="I45" s="6" t="s">
        <v>53</v>
      </c>
      <c r="J45" s="81">
        <v>18353423.287189025</v>
      </c>
      <c r="K45" s="218"/>
      <c r="L45" s="202"/>
      <c r="M45" s="202" t="s">
        <v>107</v>
      </c>
      <c r="N45" s="202"/>
      <c r="O45" s="202"/>
      <c r="P45" s="208"/>
      <c r="Q45" s="280"/>
      <c r="R45" s="206"/>
      <c r="S45" s="206"/>
      <c r="T45" s="203"/>
      <c r="U45" s="203"/>
      <c r="V45" s="196"/>
      <c r="W45" s="213"/>
      <c r="X45" s="21"/>
      <c r="Y45" s="21"/>
      <c r="Z45" s="209"/>
      <c r="AA45" s="216"/>
      <c r="AB45" s="219"/>
      <c r="AC45" s="194"/>
      <c r="AD45" s="211"/>
      <c r="AE45" s="211"/>
      <c r="AF45" s="211"/>
      <c r="AG45" s="211"/>
      <c r="AH45" s="205"/>
    </row>
    <row r="46" spans="1:34" ht="13.5" customHeight="1" x14ac:dyDescent="0.2">
      <c r="A46" s="80" t="s">
        <v>154</v>
      </c>
      <c r="B46" s="6" t="s">
        <v>155</v>
      </c>
      <c r="C46" s="6" t="s">
        <v>99</v>
      </c>
      <c r="D46" s="7" t="s">
        <v>27</v>
      </c>
      <c r="E46" s="7" t="s">
        <v>28</v>
      </c>
      <c r="F46" s="7" t="s">
        <v>29</v>
      </c>
      <c r="G46" s="7" t="s">
        <v>46</v>
      </c>
      <c r="H46" s="6" t="s">
        <v>74</v>
      </c>
      <c r="I46" s="6" t="s">
        <v>32</v>
      </c>
      <c r="J46" s="81">
        <v>5141073492</v>
      </c>
      <c r="K46" s="68">
        <v>8.0000000000000002E-3</v>
      </c>
      <c r="L46" s="208"/>
      <c r="M46" s="208" t="s">
        <v>107</v>
      </c>
      <c r="N46" s="208"/>
      <c r="O46" s="208"/>
      <c r="P46" s="82">
        <v>0.01</v>
      </c>
      <c r="Q46" s="281"/>
      <c r="R46" s="81">
        <v>41034243</v>
      </c>
      <c r="S46" s="81">
        <v>42449.676290506366</v>
      </c>
      <c r="T46" s="6">
        <v>3087355.3768465896</v>
      </c>
      <c r="U46" s="6">
        <v>2273323.3467447348</v>
      </c>
      <c r="V46" s="157">
        <v>1902781.7602351718</v>
      </c>
      <c r="W46" s="176">
        <v>1152266.6420339535</v>
      </c>
      <c r="X46" s="21"/>
      <c r="Y46" s="21"/>
      <c r="Z46" s="209"/>
      <c r="AA46" s="53">
        <v>9.9732199694357697E-3</v>
      </c>
      <c r="AB46" s="200"/>
      <c r="AC46" s="145">
        <f>+R46+T46+U46+V46</f>
        <v>48297703.483826503</v>
      </c>
      <c r="AD46" s="56">
        <f>+R46/AC46</f>
        <v>0.84961064481546567</v>
      </c>
      <c r="AE46" s="56">
        <f>U46/AC46</f>
        <v>4.7068973942125523E-2</v>
      </c>
      <c r="AF46" s="56">
        <f>+R46/J46</f>
        <v>7.9816487867472013E-3</v>
      </c>
      <c r="AG46" s="56">
        <f>+U46/J46</f>
        <v>4.4218845544267017E-4</v>
      </c>
      <c r="AH46" s="192">
        <f>+AC46/J46+Z44</f>
        <v>9.9732199694357697E-3</v>
      </c>
    </row>
    <row r="47" spans="1:34" ht="13.5" customHeight="1" x14ac:dyDescent="0.2">
      <c r="A47" s="80" t="s">
        <v>156</v>
      </c>
      <c r="B47" s="13" t="s">
        <v>157</v>
      </c>
      <c r="C47" s="83" t="s">
        <v>99</v>
      </c>
      <c r="D47" s="7" t="s">
        <v>27</v>
      </c>
      <c r="E47" s="7" t="s">
        <v>28</v>
      </c>
      <c r="F47" s="7" t="s">
        <v>79</v>
      </c>
      <c r="G47" s="7" t="s">
        <v>73</v>
      </c>
      <c r="H47" s="6" t="s">
        <v>74</v>
      </c>
      <c r="I47" s="6" t="s">
        <v>32</v>
      </c>
      <c r="J47" s="81">
        <v>22875344284</v>
      </c>
      <c r="K47" s="217">
        <v>0.02</v>
      </c>
      <c r="L47" s="202">
        <v>0.2</v>
      </c>
      <c r="M47" s="202" t="s">
        <v>68</v>
      </c>
      <c r="N47" s="202">
        <v>8.9999999999999998E-4</v>
      </c>
      <c r="O47" s="202" t="s">
        <v>110</v>
      </c>
      <c r="P47" s="209">
        <v>2.1999999999999999E-2</v>
      </c>
      <c r="Q47" s="280">
        <v>1037372076.2071199</v>
      </c>
      <c r="R47" s="206">
        <v>655489018</v>
      </c>
      <c r="S47" s="206">
        <v>227117376.11085463</v>
      </c>
      <c r="T47" s="203">
        <v>19659219.388825741</v>
      </c>
      <c r="U47" s="203">
        <v>26541633.770255759</v>
      </c>
      <c r="V47" s="195">
        <v>12551479.725143272</v>
      </c>
      <c r="W47" s="212">
        <v>96013349.212040633</v>
      </c>
      <c r="X47" s="21"/>
      <c r="Y47" s="21"/>
      <c r="Z47" s="208"/>
      <c r="AA47" s="215">
        <v>2.1845496567290398E-2</v>
      </c>
      <c r="AB47" s="12" t="e">
        <f>+R47+S47+T47+U47+V47+W47+Y47+#REF!+#REF!+#REF!-Q47</f>
        <v>#REF!</v>
      </c>
      <c r="AC47" s="193">
        <f>+R47+T47+U47+V47</f>
        <v>714241350.88422489</v>
      </c>
      <c r="AD47" s="210">
        <f>+R47/AC47</f>
        <v>0.91774162499624257</v>
      </c>
      <c r="AE47" s="210">
        <f>U47/AC47</f>
        <v>3.7160595276929061E-2</v>
      </c>
      <c r="AF47" s="210">
        <f>+R47/J47</f>
        <v>2.8654826343246655E-2</v>
      </c>
      <c r="AG47" s="210">
        <f>+U47/J47</f>
        <v>1.1602725380102856E-3</v>
      </c>
      <c r="AH47" s="204">
        <f>+AC47/(J47+J48)+Z47</f>
        <v>2.1845496567290401E-2</v>
      </c>
    </row>
    <row r="48" spans="1:34" ht="13.5" customHeight="1" x14ac:dyDescent="0.2">
      <c r="A48" s="80" t="s">
        <v>158</v>
      </c>
      <c r="B48" s="13" t="s">
        <v>159</v>
      </c>
      <c r="C48" s="83" t="s">
        <v>99</v>
      </c>
      <c r="D48" s="7" t="s">
        <v>27</v>
      </c>
      <c r="E48" s="7" t="s">
        <v>28</v>
      </c>
      <c r="F48" s="7" t="s">
        <v>79</v>
      </c>
      <c r="G48" s="7" t="s">
        <v>73</v>
      </c>
      <c r="H48" s="6" t="s">
        <v>74</v>
      </c>
      <c r="I48" s="6" t="s">
        <v>106</v>
      </c>
      <c r="J48" s="81">
        <v>9819785748.1398735</v>
      </c>
      <c r="K48" s="218"/>
      <c r="L48" s="202"/>
      <c r="M48" s="202" t="s">
        <v>107</v>
      </c>
      <c r="N48" s="202"/>
      <c r="O48" s="202"/>
      <c r="P48" s="208"/>
      <c r="Q48" s="281"/>
      <c r="R48" s="206"/>
      <c r="S48" s="206"/>
      <c r="T48" s="203"/>
      <c r="U48" s="203"/>
      <c r="V48" s="196"/>
      <c r="W48" s="213"/>
      <c r="X48" s="21"/>
      <c r="Y48" s="21"/>
      <c r="Z48" s="208"/>
      <c r="AA48" s="216"/>
      <c r="AB48" s="12" t="e">
        <f>+R48+S48+T48+U48+V48+W48+Y48+#REF!+#REF!+#REF!-Q48</f>
        <v>#REF!</v>
      </c>
      <c r="AC48" s="194"/>
      <c r="AD48" s="211"/>
      <c r="AE48" s="211"/>
      <c r="AF48" s="211"/>
      <c r="AG48" s="211"/>
      <c r="AH48" s="205"/>
    </row>
    <row r="49" spans="1:34" ht="13.5" customHeight="1" x14ac:dyDescent="0.2">
      <c r="A49" s="80" t="s">
        <v>160</v>
      </c>
      <c r="B49" s="13" t="s">
        <v>161</v>
      </c>
      <c r="C49" s="83" t="s">
        <v>99</v>
      </c>
      <c r="D49" s="7" t="s">
        <v>27</v>
      </c>
      <c r="E49" s="7" t="s">
        <v>28</v>
      </c>
      <c r="F49" s="7" t="s">
        <v>79</v>
      </c>
      <c r="G49" s="7" t="s">
        <v>73</v>
      </c>
      <c r="H49" s="6" t="s">
        <v>74</v>
      </c>
      <c r="I49" s="6" t="s">
        <v>32</v>
      </c>
      <c r="J49" s="81">
        <v>1927783092</v>
      </c>
      <c r="K49" s="68">
        <v>0.01</v>
      </c>
      <c r="L49" s="208"/>
      <c r="M49" s="208" t="s">
        <v>107</v>
      </c>
      <c r="N49" s="208"/>
      <c r="O49" s="208"/>
      <c r="P49" s="82">
        <v>1.2E-2</v>
      </c>
      <c r="Q49" s="152">
        <v>41725392.792879939</v>
      </c>
      <c r="R49" s="81">
        <v>19208654</v>
      </c>
      <c r="S49" s="81">
        <v>13391383.889145352</v>
      </c>
      <c r="T49" s="6">
        <v>1159154.6111742561</v>
      </c>
      <c r="U49" s="6">
        <v>1564958.2297442374</v>
      </c>
      <c r="V49" s="157">
        <v>740065.27485672641</v>
      </c>
      <c r="W49" s="176">
        <v>5661176.787959367</v>
      </c>
      <c r="X49" s="21"/>
      <c r="Y49" s="21"/>
      <c r="Z49" s="208"/>
      <c r="AA49" s="53">
        <v>1.1761090866427839E-2</v>
      </c>
      <c r="AB49" s="12" t="e">
        <f>+R49+S49+T49+U49+V49+W49+Y49+#REF!+#REF!+#REF!-Q49</f>
        <v>#REF!</v>
      </c>
      <c r="AC49" s="145">
        <f>+R49+T49+U49+V49</f>
        <v>22672832.11577522</v>
      </c>
      <c r="AD49" s="56">
        <f>+R49/AC49</f>
        <v>0.84721017215291217</v>
      </c>
      <c r="AE49" s="56">
        <f>U49/AC49</f>
        <v>6.9023500097077709E-2</v>
      </c>
      <c r="AF49" s="56">
        <f>+R49/J49</f>
        <v>9.9641158176523737E-3</v>
      </c>
      <c r="AG49" s="56">
        <f>+U49/J49</f>
        <v>8.117916565606217E-4</v>
      </c>
      <c r="AH49" s="192">
        <f>+AC49/J49+Z47</f>
        <v>1.1761090866427839E-2</v>
      </c>
    </row>
    <row r="50" spans="1:34" ht="13.5" customHeight="1" x14ac:dyDescent="0.2">
      <c r="A50" s="80" t="s">
        <v>162</v>
      </c>
      <c r="B50" s="13" t="s">
        <v>163</v>
      </c>
      <c r="C50" s="83" t="s">
        <v>99</v>
      </c>
      <c r="D50" s="7" t="s">
        <v>27</v>
      </c>
      <c r="E50" s="7" t="s">
        <v>28</v>
      </c>
      <c r="F50" s="7" t="s">
        <v>29</v>
      </c>
      <c r="G50" s="6" t="s">
        <v>164</v>
      </c>
      <c r="H50" s="6" t="s">
        <v>74</v>
      </c>
      <c r="I50" s="6" t="s">
        <v>32</v>
      </c>
      <c r="J50" s="81">
        <v>3489290455</v>
      </c>
      <c r="K50" s="55">
        <v>5.0000000000000001E-3</v>
      </c>
      <c r="L50" s="56">
        <v>0.2</v>
      </c>
      <c r="M50" s="56" t="s">
        <v>68</v>
      </c>
      <c r="N50" s="58">
        <v>8.9999999999999998E-4</v>
      </c>
      <c r="O50" s="58" t="s">
        <v>101</v>
      </c>
      <c r="P50" s="82">
        <v>6.8999999999999999E-3</v>
      </c>
      <c r="Q50" s="152">
        <v>30014040</v>
      </c>
      <c r="R50" s="81">
        <v>17415040</v>
      </c>
      <c r="S50" s="81">
        <v>4802484</v>
      </c>
      <c r="T50" s="6">
        <v>2089801</v>
      </c>
      <c r="U50" s="6">
        <v>2270464</v>
      </c>
      <c r="V50" s="157">
        <v>1257185</v>
      </c>
      <c r="W50" s="176">
        <v>2179066</v>
      </c>
      <c r="X50" s="21"/>
      <c r="Y50" s="21"/>
      <c r="Z50" s="6"/>
      <c r="AA50" s="53">
        <v>6.6009093530736184E-3</v>
      </c>
      <c r="AB50" s="12" t="e">
        <f>+R50+S50+T50+U50+V50+W50+Y50+#REF!+#REF!+#REF!-Q50</f>
        <v>#REF!</v>
      </c>
      <c r="AC50" s="145">
        <f>+R50+T50+U50+V50</f>
        <v>23032490</v>
      </c>
      <c r="AD50" s="56">
        <f>+R50/AC50</f>
        <v>0.75610756804843937</v>
      </c>
      <c r="AE50" s="56">
        <f>U50/AC50</f>
        <v>9.8576575958569834E-2</v>
      </c>
      <c r="AF50" s="56">
        <f>+R50/J50</f>
        <v>4.9909975178606906E-3</v>
      </c>
      <c r="AG50" s="56">
        <f>+U50/J50</f>
        <v>6.506950422388955E-4</v>
      </c>
      <c r="AH50" s="192">
        <f>+AC50/J50+Z48</f>
        <v>6.6009093530736184E-3</v>
      </c>
    </row>
    <row r="51" spans="1:34" ht="13.5" customHeight="1" x14ac:dyDescent="0.2">
      <c r="A51" s="80" t="s">
        <v>165</v>
      </c>
      <c r="B51" s="3" t="s">
        <v>166</v>
      </c>
      <c r="C51" s="4" t="s">
        <v>99</v>
      </c>
      <c r="D51" s="7" t="s">
        <v>27</v>
      </c>
      <c r="E51" s="7" t="s">
        <v>28</v>
      </c>
      <c r="F51" s="7" t="s">
        <v>79</v>
      </c>
      <c r="G51" s="6" t="s">
        <v>79</v>
      </c>
      <c r="H51" s="6" t="s">
        <v>74</v>
      </c>
      <c r="I51" s="6" t="s">
        <v>106</v>
      </c>
      <c r="J51" s="81">
        <v>779592409.08616006</v>
      </c>
      <c r="K51" s="55">
        <v>3.5000000000000003E-2</v>
      </c>
      <c r="L51" s="56" t="s">
        <v>399</v>
      </c>
      <c r="M51" s="56" t="s">
        <v>68</v>
      </c>
      <c r="N51" s="58">
        <v>1.9E-3</v>
      </c>
      <c r="O51" s="58" t="s">
        <v>101</v>
      </c>
      <c r="P51" s="82">
        <v>3.8399999999999997E-2</v>
      </c>
      <c r="Q51" s="152">
        <v>30077893</v>
      </c>
      <c r="R51" s="81">
        <v>27407502</v>
      </c>
      <c r="S51" s="81">
        <v>0</v>
      </c>
      <c r="T51" s="6">
        <v>470838</v>
      </c>
      <c r="U51" s="6">
        <v>971855</v>
      </c>
      <c r="V51" s="157">
        <v>583213</v>
      </c>
      <c r="W51" s="176">
        <v>207711</v>
      </c>
      <c r="X51" s="21"/>
      <c r="Y51" s="21"/>
      <c r="Z51" s="6"/>
      <c r="AA51" s="53">
        <v>3.775486736011438E-2</v>
      </c>
      <c r="AB51" s="12" t="e">
        <f>+R51+S51+T51+U51+V51+W51+Y51+#REF!+#REF!+#REF!-Q51</f>
        <v>#REF!</v>
      </c>
      <c r="AC51" s="145">
        <f>+R51+T51+U51+V51</f>
        <v>29433408</v>
      </c>
      <c r="AD51" s="56">
        <f>+R51/AC51</f>
        <v>0.93116984618294962</v>
      </c>
      <c r="AE51" s="56">
        <f>U51/AC51</f>
        <v>3.3018772409909178E-2</v>
      </c>
      <c r="AF51" s="56">
        <f>+R51/J51</f>
        <v>3.5156194032375375E-2</v>
      </c>
      <c r="AG51" s="56">
        <f>+U51/J51</f>
        <v>1.2466193727299251E-3</v>
      </c>
      <c r="AH51" s="192">
        <f>+AC51/J51+Z49</f>
        <v>3.775486736011438E-2</v>
      </c>
    </row>
    <row r="52" spans="1:34" ht="13.5" customHeight="1" x14ac:dyDescent="0.2">
      <c r="A52" s="80" t="s">
        <v>167</v>
      </c>
      <c r="B52" s="13" t="s">
        <v>168</v>
      </c>
      <c r="C52" s="83" t="s">
        <v>99</v>
      </c>
      <c r="D52" s="7" t="s">
        <v>27</v>
      </c>
      <c r="E52" s="7" t="s">
        <v>28</v>
      </c>
      <c r="F52" s="7" t="s">
        <v>29</v>
      </c>
      <c r="G52" s="7" t="s">
        <v>73</v>
      </c>
      <c r="H52" s="6" t="s">
        <v>74</v>
      </c>
      <c r="I52" s="6" t="s">
        <v>32</v>
      </c>
      <c r="J52" s="81">
        <v>26857745505</v>
      </c>
      <c r="K52" s="217">
        <v>0.02</v>
      </c>
      <c r="L52" s="202">
        <v>0.2</v>
      </c>
      <c r="M52" s="202" t="s">
        <v>68</v>
      </c>
      <c r="N52" s="202">
        <v>8.9999999999999998E-4</v>
      </c>
      <c r="O52" s="202" t="s">
        <v>110</v>
      </c>
      <c r="P52" s="209">
        <v>2.18E-2</v>
      </c>
      <c r="Q52" s="280">
        <v>697725166.29084897</v>
      </c>
      <c r="R52" s="206">
        <v>560940654</v>
      </c>
      <c r="S52" s="206">
        <v>75641616.442272082</v>
      </c>
      <c r="T52" s="203">
        <v>16789648.757825773</v>
      </c>
      <c r="U52" s="203">
        <v>22957800.157446884</v>
      </c>
      <c r="V52" s="195">
        <v>10123257.325917069</v>
      </c>
      <c r="W52" s="212">
        <v>11272189.607387159</v>
      </c>
      <c r="X52" s="21"/>
      <c r="Y52" s="21"/>
      <c r="Z52" s="228"/>
      <c r="AA52" s="215">
        <v>2.1855465397458283E-2</v>
      </c>
      <c r="AB52" s="199" t="e">
        <f>+R52+S52+T52+U52+V52+W52+Y52+#REF!+#REF!+#REF!-Q52</f>
        <v>#REF!</v>
      </c>
      <c r="AC52" s="193">
        <f>+R52+T52+U52+V52</f>
        <v>610811360.24118972</v>
      </c>
      <c r="AD52" s="210">
        <f>+R52/AC52</f>
        <v>0.91835334198516316</v>
      </c>
      <c r="AE52" s="210">
        <f>U52/AC52</f>
        <v>3.758574521007859E-2</v>
      </c>
      <c r="AF52" s="210">
        <f>+R52/J52</f>
        <v>2.0885619528101192E-2</v>
      </c>
      <c r="AG52" s="210">
        <f>+U52/J52</f>
        <v>8.5479252728688348E-4</v>
      </c>
      <c r="AH52" s="204">
        <f>+AC52/(J52+J53)+Z52</f>
        <v>2.1855465397458283E-2</v>
      </c>
    </row>
    <row r="53" spans="1:34" ht="13.5" customHeight="1" x14ac:dyDescent="0.2">
      <c r="A53" s="80" t="s">
        <v>169</v>
      </c>
      <c r="B53" s="13" t="s">
        <v>170</v>
      </c>
      <c r="C53" s="83" t="s">
        <v>99</v>
      </c>
      <c r="D53" s="7" t="s">
        <v>27</v>
      </c>
      <c r="E53" s="7" t="s">
        <v>28</v>
      </c>
      <c r="F53" s="7" t="s">
        <v>29</v>
      </c>
      <c r="G53" s="7" t="s">
        <v>73</v>
      </c>
      <c r="H53" s="6" t="s">
        <v>74</v>
      </c>
      <c r="I53" s="6" t="s">
        <v>106</v>
      </c>
      <c r="J53" s="81">
        <v>1090017177.3826401</v>
      </c>
      <c r="K53" s="218"/>
      <c r="L53" s="202"/>
      <c r="M53" s="202" t="s">
        <v>107</v>
      </c>
      <c r="N53" s="202"/>
      <c r="O53" s="202"/>
      <c r="P53" s="208"/>
      <c r="Q53" s="281"/>
      <c r="R53" s="206"/>
      <c r="S53" s="206"/>
      <c r="T53" s="203"/>
      <c r="U53" s="203"/>
      <c r="V53" s="196"/>
      <c r="W53" s="213"/>
      <c r="X53" s="21"/>
      <c r="Y53" s="21"/>
      <c r="Z53" s="229"/>
      <c r="AA53" s="216"/>
      <c r="AB53" s="219"/>
      <c r="AC53" s="227"/>
      <c r="AD53" s="211"/>
      <c r="AE53" s="211"/>
      <c r="AF53" s="211"/>
      <c r="AG53" s="211"/>
      <c r="AH53" s="205"/>
    </row>
    <row r="54" spans="1:34" ht="13.5" customHeight="1" x14ac:dyDescent="0.2">
      <c r="A54" s="80" t="s">
        <v>171</v>
      </c>
      <c r="B54" s="13" t="s">
        <v>172</v>
      </c>
      <c r="C54" s="83" t="s">
        <v>99</v>
      </c>
      <c r="D54" s="7" t="s">
        <v>27</v>
      </c>
      <c r="E54" s="7" t="s">
        <v>28</v>
      </c>
      <c r="F54" s="7" t="s">
        <v>29</v>
      </c>
      <c r="G54" s="7" t="s">
        <v>73</v>
      </c>
      <c r="H54" s="6" t="s">
        <v>74</v>
      </c>
      <c r="I54" s="6" t="s">
        <v>32</v>
      </c>
      <c r="J54" s="81">
        <v>4410307876</v>
      </c>
      <c r="K54" s="68">
        <v>0.01</v>
      </c>
      <c r="L54" s="202"/>
      <c r="M54" s="202" t="s">
        <v>107</v>
      </c>
      <c r="N54" s="202"/>
      <c r="O54" s="202"/>
      <c r="P54" s="82">
        <v>1.18E-2</v>
      </c>
      <c r="Q54" s="152">
        <v>65590789.709151037</v>
      </c>
      <c r="R54" s="81">
        <v>44005455</v>
      </c>
      <c r="S54" s="81">
        <v>11936655.557727918</v>
      </c>
      <c r="T54" s="6">
        <v>2649497.2421742282</v>
      </c>
      <c r="U54" s="6">
        <v>3622864.8425531159</v>
      </c>
      <c r="V54" s="157">
        <v>1597504.6740829297</v>
      </c>
      <c r="W54" s="176">
        <v>1778812.392612841</v>
      </c>
      <c r="X54" s="21"/>
      <c r="Y54" s="21"/>
      <c r="Z54" s="14"/>
      <c r="AA54" s="53">
        <v>1.1762290347371267E-2</v>
      </c>
      <c r="AB54" s="12" t="e">
        <f>+R54+S54+T54+U54+V54+W54+Y54+#REF!+#REF!+#REF!-Q54</f>
        <v>#REF!</v>
      </c>
      <c r="AC54" s="145">
        <f t="shared" ref="AC54:AC61" si="10">+R54+T54+U54+V54</f>
        <v>51875321.758810274</v>
      </c>
      <c r="AD54" s="56">
        <f>+R54/AC54</f>
        <v>0.84829266610816367</v>
      </c>
      <c r="AE54" s="56">
        <f>U54/AC54</f>
        <v>6.9837925235380821E-2</v>
      </c>
      <c r="AF54" s="56">
        <f>+R54/J54</f>
        <v>9.9778646383098905E-3</v>
      </c>
      <c r="AG54" s="56">
        <f>+U54/J54</f>
        <v>8.2145395387655607E-4</v>
      </c>
      <c r="AH54" s="192">
        <f>+AC54/J54</f>
        <v>1.1762290347371267E-2</v>
      </c>
    </row>
    <row r="55" spans="1:34" ht="13.5" customHeight="1" x14ac:dyDescent="0.2">
      <c r="A55" s="80" t="s">
        <v>173</v>
      </c>
      <c r="B55" s="6" t="s">
        <v>174</v>
      </c>
      <c r="C55" s="6" t="s">
        <v>99</v>
      </c>
      <c r="D55" s="7" t="s">
        <v>27</v>
      </c>
      <c r="E55" s="7" t="s">
        <v>28</v>
      </c>
      <c r="F55" s="7" t="s">
        <v>41</v>
      </c>
      <c r="G55" s="7" t="s">
        <v>73</v>
      </c>
      <c r="H55" s="6" t="s">
        <v>74</v>
      </c>
      <c r="I55" s="6" t="s">
        <v>32</v>
      </c>
      <c r="J55" s="81">
        <v>4147380047</v>
      </c>
      <c r="K55" s="55" t="s">
        <v>399</v>
      </c>
      <c r="L55" s="56">
        <v>0.05</v>
      </c>
      <c r="M55" s="56" t="s">
        <v>68</v>
      </c>
      <c r="N55" s="58">
        <v>5.0000000000000001E-4</v>
      </c>
      <c r="O55" s="58" t="s">
        <v>101</v>
      </c>
      <c r="P55" s="82">
        <v>1.6299999999999999E-2</v>
      </c>
      <c r="Q55" s="152">
        <v>16781577</v>
      </c>
      <c r="R55" s="81">
        <v>0</v>
      </c>
      <c r="S55" s="81">
        <v>10120851</v>
      </c>
      <c r="T55" s="6">
        <v>2488098</v>
      </c>
      <c r="U55" s="6">
        <v>2584199</v>
      </c>
      <c r="V55" s="157">
        <v>1497313</v>
      </c>
      <c r="W55" s="176">
        <v>91116</v>
      </c>
      <c r="X55" s="21"/>
      <c r="Y55" s="21"/>
      <c r="Z55" s="121">
        <v>1.5192953560469007E-2</v>
      </c>
      <c r="AA55" s="53">
        <v>1.6776992140379744E-2</v>
      </c>
      <c r="AB55" s="12" t="e">
        <f>+R55+S55+T55+U55+V55+W55+Y55+#REF!+#REF!+#REF!-Q55</f>
        <v>#REF!</v>
      </c>
      <c r="AC55" s="145">
        <f t="shared" si="10"/>
        <v>6569610</v>
      </c>
      <c r="AD55" s="56">
        <f>+R55/AC55</f>
        <v>0</v>
      </c>
      <c r="AE55" s="56">
        <f>U55/AC55</f>
        <v>0.39335653105739915</v>
      </c>
      <c r="AF55" s="56">
        <f>+R55/J55</f>
        <v>0</v>
      </c>
      <c r="AG55" s="56">
        <f>+U55/J55</f>
        <v>6.2309192085477567E-4</v>
      </c>
      <c r="AH55" s="192">
        <f>+AC55/J55+Z55</f>
        <v>1.6776992140379744E-2</v>
      </c>
    </row>
    <row r="56" spans="1:34" ht="13.5" customHeight="1" x14ac:dyDescent="0.2">
      <c r="A56" s="80" t="s">
        <v>175</v>
      </c>
      <c r="B56" s="6" t="s">
        <v>176</v>
      </c>
      <c r="C56" s="6" t="s">
        <v>99</v>
      </c>
      <c r="D56" s="7" t="s">
        <v>27</v>
      </c>
      <c r="E56" s="7" t="s">
        <v>28</v>
      </c>
      <c r="F56" s="7" t="s">
        <v>29</v>
      </c>
      <c r="G56" s="6" t="s">
        <v>100</v>
      </c>
      <c r="H56" s="6" t="s">
        <v>74</v>
      </c>
      <c r="I56" s="6" t="s">
        <v>106</v>
      </c>
      <c r="J56" s="81">
        <v>710352904.86080003</v>
      </c>
      <c r="K56" s="55" t="s">
        <v>1283</v>
      </c>
      <c r="L56" s="201">
        <v>0.2</v>
      </c>
      <c r="M56" s="201" t="s">
        <v>68</v>
      </c>
      <c r="N56" s="201">
        <v>6.9999999999999999E-4</v>
      </c>
      <c r="O56" s="201" t="s">
        <v>101</v>
      </c>
      <c r="P56" s="82">
        <v>0.01</v>
      </c>
      <c r="Q56" s="280">
        <v>10563064.999999996</v>
      </c>
      <c r="R56" s="81">
        <v>5394793</v>
      </c>
      <c r="S56" s="81">
        <v>0</v>
      </c>
      <c r="T56" s="6">
        <v>426644.52880822989</v>
      </c>
      <c r="U56" s="6">
        <v>369403.45932634844</v>
      </c>
      <c r="V56" s="157">
        <v>389088.74149770336</v>
      </c>
      <c r="W56" s="176">
        <v>225915.99831106159</v>
      </c>
      <c r="X56" s="21"/>
      <c r="Y56" s="21"/>
      <c r="Z56" s="214"/>
      <c r="AA56" s="53">
        <v>9.2629025440836028E-3</v>
      </c>
      <c r="AB56" s="199" t="e">
        <f>+R56+S56+T56+U56+V56+W56+Y56+#REF!+#REF!+#REF!-Q56+R57+S57+T57+U57+V57+W57+Y57+#REF!+#REF!+#REF!</f>
        <v>#REF!</v>
      </c>
      <c r="AC56" s="145">
        <f t="shared" si="10"/>
        <v>6579929.7296322808</v>
      </c>
      <c r="AD56" s="56">
        <f>+R56/AC56</f>
        <v>0.81988611150433788</v>
      </c>
      <c r="AE56" s="56">
        <f>U56/AC56</f>
        <v>5.6140942913533602E-2</v>
      </c>
      <c r="AF56" s="56">
        <f>+R56/J56</f>
        <v>7.5945251481123422E-3</v>
      </c>
      <c r="AG56" s="56">
        <f>+U56/J56</f>
        <v>5.2002808294102261E-4</v>
      </c>
      <c r="AH56" s="192">
        <f>+AC56/J56+Z56</f>
        <v>9.262902544083601E-3</v>
      </c>
    </row>
    <row r="57" spans="1:34" ht="13.5" customHeight="1" x14ac:dyDescent="0.2">
      <c r="A57" s="80" t="s">
        <v>177</v>
      </c>
      <c r="B57" s="6" t="s">
        <v>178</v>
      </c>
      <c r="C57" s="6" t="s">
        <v>99</v>
      </c>
      <c r="D57" s="7" t="s">
        <v>27</v>
      </c>
      <c r="E57" s="7" t="s">
        <v>28</v>
      </c>
      <c r="F57" s="7" t="s">
        <v>29</v>
      </c>
      <c r="G57" s="6" t="s">
        <v>100</v>
      </c>
      <c r="H57" s="6" t="s">
        <v>74</v>
      </c>
      <c r="I57" s="6" t="s">
        <v>106</v>
      </c>
      <c r="J57" s="81">
        <v>591142191.65836</v>
      </c>
      <c r="K57" s="55">
        <v>3.0000000000000001E-3</v>
      </c>
      <c r="L57" s="208"/>
      <c r="M57" s="208" t="s">
        <v>107</v>
      </c>
      <c r="N57" s="208"/>
      <c r="O57" s="208"/>
      <c r="P57" s="82">
        <v>5.0000000000000001E-3</v>
      </c>
      <c r="Q57" s="280"/>
      <c r="R57" s="81">
        <v>1804905</v>
      </c>
      <c r="S57" s="81">
        <v>0</v>
      </c>
      <c r="T57" s="6">
        <v>355045.47119177005</v>
      </c>
      <c r="U57" s="6">
        <v>307410.5406736515</v>
      </c>
      <c r="V57" s="157">
        <v>323792.25850229664</v>
      </c>
      <c r="W57" s="176">
        <v>188003.00168893844</v>
      </c>
      <c r="X57" s="21"/>
      <c r="Y57" s="21"/>
      <c r="Z57" s="214"/>
      <c r="AA57" s="53">
        <v>4.7216275707500427E-3</v>
      </c>
      <c r="AB57" s="200"/>
      <c r="AC57" s="145">
        <f t="shared" si="10"/>
        <v>2791153.2703677178</v>
      </c>
      <c r="AD57" s="56">
        <f>+R57/AC57</f>
        <v>0.64665205567955586</v>
      </c>
      <c r="AE57" s="56">
        <f>U57/AC57</f>
        <v>0.11013746322614236</v>
      </c>
      <c r="AF57" s="56">
        <f>+R57/J57</f>
        <v>3.0532501747787821E-3</v>
      </c>
      <c r="AG57" s="56">
        <f>+U57/J57</f>
        <v>5.2002808294102261E-4</v>
      </c>
      <c r="AH57" s="192">
        <f>+AC57/J57+Z56</f>
        <v>4.7216275707500418E-3</v>
      </c>
    </row>
    <row r="58" spans="1:34" ht="13.5" customHeight="1" x14ac:dyDescent="0.2">
      <c r="A58" s="80" t="s">
        <v>179</v>
      </c>
      <c r="B58" s="6" t="s">
        <v>180</v>
      </c>
      <c r="C58" s="6" t="s">
        <v>99</v>
      </c>
      <c r="D58" s="7" t="s">
        <v>27</v>
      </c>
      <c r="E58" s="7" t="s">
        <v>28</v>
      </c>
      <c r="F58" s="7" t="s">
        <v>29</v>
      </c>
      <c r="G58" s="7" t="s">
        <v>46</v>
      </c>
      <c r="H58" s="6" t="s">
        <v>74</v>
      </c>
      <c r="I58" s="6" t="s">
        <v>106</v>
      </c>
      <c r="J58" s="81">
        <v>0</v>
      </c>
      <c r="K58" s="55">
        <v>0.03</v>
      </c>
      <c r="L58" s="201">
        <v>0.2</v>
      </c>
      <c r="M58" s="201" t="s">
        <v>68</v>
      </c>
      <c r="N58" s="201">
        <v>8.0000000000000004E-4</v>
      </c>
      <c r="O58" s="201" t="s">
        <v>101</v>
      </c>
      <c r="P58" s="82">
        <v>3.2000000000000001E-2</v>
      </c>
      <c r="Q58" s="280">
        <v>61035863.000000007</v>
      </c>
      <c r="R58" s="81">
        <v>0</v>
      </c>
      <c r="S58" s="81">
        <v>0</v>
      </c>
      <c r="T58" s="6">
        <v>0</v>
      </c>
      <c r="U58" s="6">
        <v>0</v>
      </c>
      <c r="V58" s="157">
        <v>0</v>
      </c>
      <c r="W58" s="176">
        <v>0</v>
      </c>
      <c r="X58" s="21"/>
      <c r="Y58" s="21"/>
      <c r="Z58" s="208"/>
      <c r="AA58" s="53">
        <v>0</v>
      </c>
      <c r="AB58" s="199" t="e">
        <f>+R58+S58+T58+U58+V58+W58+Y58+#REF!+#REF!+#REF!-Q58++R59+S59+T59+U59+V59+W59+Y59+#REF!+#REF!+#REF!++R60+S60+T60+U60+V60+W60+Y60+#REF!+#REF!+#REF!</f>
        <v>#REF!</v>
      </c>
      <c r="AC58" s="145">
        <f t="shared" si="10"/>
        <v>0</v>
      </c>
      <c r="AD58" s="56"/>
      <c r="AE58" s="56"/>
      <c r="AF58" s="56"/>
      <c r="AG58" s="56"/>
      <c r="AH58" s="192"/>
    </row>
    <row r="59" spans="1:34" ht="13.5" customHeight="1" x14ac:dyDescent="0.2">
      <c r="A59" s="80" t="s">
        <v>181</v>
      </c>
      <c r="B59" s="6" t="s">
        <v>182</v>
      </c>
      <c r="C59" s="6" t="s">
        <v>99</v>
      </c>
      <c r="D59" s="7" t="s">
        <v>27</v>
      </c>
      <c r="E59" s="7" t="s">
        <v>28</v>
      </c>
      <c r="F59" s="7" t="s">
        <v>29</v>
      </c>
      <c r="G59" s="7" t="s">
        <v>46</v>
      </c>
      <c r="H59" s="6" t="s">
        <v>74</v>
      </c>
      <c r="I59" s="6" t="s">
        <v>32</v>
      </c>
      <c r="J59" s="81">
        <v>1874872202</v>
      </c>
      <c r="K59" s="55" t="s">
        <v>1284</v>
      </c>
      <c r="L59" s="208"/>
      <c r="M59" s="208" t="s">
        <v>107</v>
      </c>
      <c r="N59" s="208"/>
      <c r="O59" s="208"/>
      <c r="P59" s="82">
        <v>0.01</v>
      </c>
      <c r="Q59" s="280"/>
      <c r="R59" s="81">
        <v>14871830</v>
      </c>
      <c r="S59" s="81">
        <v>9225699.5735915918</v>
      </c>
      <c r="T59" s="6">
        <v>1130748.6161806306</v>
      </c>
      <c r="U59" s="6">
        <v>1583190.1511629752</v>
      </c>
      <c r="V59" s="157">
        <v>662347.72758572141</v>
      </c>
      <c r="W59" s="176">
        <v>5614730.8857074287</v>
      </c>
      <c r="X59" s="21"/>
      <c r="Y59" s="21"/>
      <c r="Z59" s="208"/>
      <c r="AA59" s="53">
        <v>9.7329921876612938E-3</v>
      </c>
      <c r="AB59" s="219"/>
      <c r="AC59" s="145">
        <f t="shared" si="10"/>
        <v>18248116.494929329</v>
      </c>
      <c r="AD59" s="56">
        <f>+R59/AC59</f>
        <v>0.81497890503562331</v>
      </c>
      <c r="AE59" s="56">
        <f>U59/AC59</f>
        <v>8.6759099307750595E-2</v>
      </c>
      <c r="AF59" s="56">
        <f>+R59/J59</f>
        <v>7.932183315820478E-3</v>
      </c>
      <c r="AG59" s="56">
        <f>+U59/J59</f>
        <v>8.4442563577086694E-4</v>
      </c>
      <c r="AH59" s="192">
        <f>+AC59/J59+Z58</f>
        <v>9.7329921876612938E-3</v>
      </c>
    </row>
    <row r="60" spans="1:34" ht="13.5" customHeight="1" x14ac:dyDescent="0.2">
      <c r="A60" s="80" t="s">
        <v>183</v>
      </c>
      <c r="B60" s="6" t="s">
        <v>184</v>
      </c>
      <c r="C60" s="6" t="s">
        <v>99</v>
      </c>
      <c r="D60" s="7" t="s">
        <v>27</v>
      </c>
      <c r="E60" s="7" t="s">
        <v>28</v>
      </c>
      <c r="F60" s="7" t="s">
        <v>29</v>
      </c>
      <c r="G60" s="7" t="s">
        <v>46</v>
      </c>
      <c r="H60" s="6" t="s">
        <v>74</v>
      </c>
      <c r="I60" s="6" t="s">
        <v>106</v>
      </c>
      <c r="J60" s="81">
        <v>1896287584.13432</v>
      </c>
      <c r="K60" s="55">
        <v>5.0000000000000001E-3</v>
      </c>
      <c r="L60" s="208"/>
      <c r="M60" s="208" t="s">
        <v>107</v>
      </c>
      <c r="N60" s="208"/>
      <c r="O60" s="208"/>
      <c r="P60" s="82">
        <v>6.8999999999999999E-3</v>
      </c>
      <c r="Q60" s="281"/>
      <c r="R60" s="81">
        <v>9522522</v>
      </c>
      <c r="S60" s="81">
        <v>9331078.4264084082</v>
      </c>
      <c r="T60" s="6">
        <v>1143664.3838193691</v>
      </c>
      <c r="U60" s="6">
        <v>1601273.8488370245</v>
      </c>
      <c r="V60" s="157">
        <v>669913.27241427859</v>
      </c>
      <c r="W60" s="176">
        <v>5678864.1142925695</v>
      </c>
      <c r="X60" s="21"/>
      <c r="Y60" s="21"/>
      <c r="Z60" s="208"/>
      <c r="AA60" s="53">
        <v>6.8224744038371957E-3</v>
      </c>
      <c r="AB60" s="200"/>
      <c r="AC60" s="145">
        <f t="shared" si="10"/>
        <v>12937373.505070671</v>
      </c>
      <c r="AD60" s="56">
        <f>+R60/AC60</f>
        <v>0.73604754444692699</v>
      </c>
      <c r="AE60" s="56">
        <f>U60/AC60</f>
        <v>0.12377116948887822</v>
      </c>
      <c r="AF60" s="56">
        <f>+R60/J60</f>
        <v>5.0216655319963799E-3</v>
      </c>
      <c r="AG60" s="56">
        <f>+U60/J60</f>
        <v>8.4442563577086694E-4</v>
      </c>
      <c r="AH60" s="192">
        <f>+AC60/J60+Z59</f>
        <v>6.8224744038371957E-3</v>
      </c>
    </row>
    <row r="61" spans="1:34" ht="13.5" customHeight="1" x14ac:dyDescent="0.2">
      <c r="A61" s="80" t="s">
        <v>185</v>
      </c>
      <c r="B61" s="6" t="s">
        <v>186</v>
      </c>
      <c r="C61" s="6" t="s">
        <v>99</v>
      </c>
      <c r="D61" s="7" t="s">
        <v>27</v>
      </c>
      <c r="E61" s="7" t="s">
        <v>28</v>
      </c>
      <c r="F61" s="7" t="s">
        <v>29</v>
      </c>
      <c r="G61" s="6" t="s">
        <v>113</v>
      </c>
      <c r="H61" s="6" t="s">
        <v>74</v>
      </c>
      <c r="I61" s="6" t="s">
        <v>32</v>
      </c>
      <c r="J61" s="81">
        <v>3752628181</v>
      </c>
      <c r="K61" s="217">
        <v>1.4999999999999999E-2</v>
      </c>
      <c r="L61" s="201">
        <v>0.2</v>
      </c>
      <c r="M61" s="201" t="s">
        <v>68</v>
      </c>
      <c r="N61" s="202">
        <v>1.8000000000000001E-4</v>
      </c>
      <c r="O61" s="201" t="s">
        <v>110</v>
      </c>
      <c r="P61" s="209">
        <v>1.6299999999999999E-2</v>
      </c>
      <c r="Q61" s="280">
        <v>285997832</v>
      </c>
      <c r="R61" s="206">
        <v>85797715</v>
      </c>
      <c r="S61" s="206">
        <v>16494494.995168123</v>
      </c>
      <c r="T61" s="203">
        <v>3435315.3742358522</v>
      </c>
      <c r="U61" s="203">
        <v>1684939.1531438238</v>
      </c>
      <c r="V61" s="195">
        <v>2073879.661566508</v>
      </c>
      <c r="W61" s="212">
        <v>104472.71715914128</v>
      </c>
      <c r="X61" s="21"/>
      <c r="Y61" s="21"/>
      <c r="Z61" s="208"/>
      <c r="AA61" s="215">
        <v>1.6271939624445592E-2</v>
      </c>
      <c r="AB61" s="199" t="e">
        <f>+R61+S61+T61+U61+V61+W61+Y61+#REF!+#REF!+#REF!-Q61++R62+S62+T62+U62+V62+W62+Y62+#REF!+#REF!+#REF!++R63+S63+T63+U63+V63+W63+Y63+#REF!+#REF!+#REF!++R64+S64+T64+U64+V64+W64+Y64+#REF!+#REF!+#REF!</f>
        <v>#REF!</v>
      </c>
      <c r="AC61" s="230">
        <f t="shared" si="10"/>
        <v>92991849.188946187</v>
      </c>
      <c r="AD61" s="210">
        <f>+R61/AC61</f>
        <v>0.92263693805756319</v>
      </c>
      <c r="AE61" s="210">
        <f>U61/AC61</f>
        <v>1.8119213327183845E-2</v>
      </c>
      <c r="AF61" s="210">
        <f>+R61/J61</f>
        <v>2.2863366915593708E-2</v>
      </c>
      <c r="AG61" s="210">
        <f>+U61/J61</f>
        <v>4.4900242493377572E-4</v>
      </c>
      <c r="AH61" s="204">
        <f>+AC61/(J61+J62)+Z61</f>
        <v>1.6271939624445592E-2</v>
      </c>
    </row>
    <row r="62" spans="1:34" ht="13.5" customHeight="1" x14ac:dyDescent="0.2">
      <c r="A62" s="80" t="s">
        <v>187</v>
      </c>
      <c r="B62" s="6" t="s">
        <v>188</v>
      </c>
      <c r="C62" s="6" t="s">
        <v>99</v>
      </c>
      <c r="D62" s="7" t="s">
        <v>27</v>
      </c>
      <c r="E62" s="7" t="s">
        <v>28</v>
      </c>
      <c r="F62" s="7" t="s">
        <v>29</v>
      </c>
      <c r="G62" s="6" t="s">
        <v>113</v>
      </c>
      <c r="H62" s="6" t="s">
        <v>74</v>
      </c>
      <c r="I62" s="6" t="s">
        <v>106</v>
      </c>
      <c r="J62" s="81">
        <v>1962231346.2098401</v>
      </c>
      <c r="K62" s="218">
        <v>1.4999999999999999E-2</v>
      </c>
      <c r="L62" s="208"/>
      <c r="M62" s="208" t="s">
        <v>107</v>
      </c>
      <c r="N62" s="202"/>
      <c r="O62" s="208"/>
      <c r="P62" s="208"/>
      <c r="Q62" s="280"/>
      <c r="R62" s="206"/>
      <c r="S62" s="206"/>
      <c r="T62" s="203"/>
      <c r="U62" s="203"/>
      <c r="V62" s="196"/>
      <c r="W62" s="213"/>
      <c r="X62" s="21"/>
      <c r="Y62" s="21"/>
      <c r="Z62" s="208"/>
      <c r="AA62" s="216"/>
      <c r="AB62" s="219"/>
      <c r="AC62" s="231"/>
      <c r="AD62" s="211"/>
      <c r="AE62" s="211"/>
      <c r="AF62" s="211"/>
      <c r="AG62" s="211"/>
      <c r="AH62" s="205"/>
    </row>
    <row r="63" spans="1:34" ht="13.5" customHeight="1" x14ac:dyDescent="0.2">
      <c r="A63" s="80" t="s">
        <v>189</v>
      </c>
      <c r="B63" s="6" t="s">
        <v>190</v>
      </c>
      <c r="C63" s="6" t="s">
        <v>99</v>
      </c>
      <c r="D63" s="7" t="s">
        <v>27</v>
      </c>
      <c r="E63" s="7" t="s">
        <v>28</v>
      </c>
      <c r="F63" s="7" t="s">
        <v>29</v>
      </c>
      <c r="G63" s="6" t="s">
        <v>113</v>
      </c>
      <c r="H63" s="6" t="s">
        <v>74</v>
      </c>
      <c r="I63" s="6" t="s">
        <v>32</v>
      </c>
      <c r="J63" s="81">
        <v>635123044</v>
      </c>
      <c r="K63" s="68">
        <v>0.01</v>
      </c>
      <c r="L63" s="208"/>
      <c r="M63" s="208" t="s">
        <v>107</v>
      </c>
      <c r="N63" s="202"/>
      <c r="O63" s="208"/>
      <c r="P63" s="82">
        <v>1.1299999999999999E-2</v>
      </c>
      <c r="Q63" s="281"/>
      <c r="R63" s="81">
        <v>6323042</v>
      </c>
      <c r="S63" s="81">
        <v>1833121.8502738329</v>
      </c>
      <c r="T63" s="6">
        <v>381785.05476755177</v>
      </c>
      <c r="U63" s="6">
        <v>187256.34091341571</v>
      </c>
      <c r="V63" s="157">
        <v>230481.38931017439</v>
      </c>
      <c r="W63" s="176">
        <v>11610.614367884615</v>
      </c>
      <c r="X63" s="21"/>
      <c r="Y63" s="21"/>
      <c r="Z63" s="208"/>
      <c r="AA63" s="53">
        <v>1.1214464429023522E-2</v>
      </c>
      <c r="AB63" s="219"/>
      <c r="AC63" s="145">
        <f t="shared" ref="AC63:AC72" si="11">+R63+T63+U63+V63</f>
        <v>7122564.7849911423</v>
      </c>
      <c r="AD63" s="56">
        <f t="shared" ref="AD63:AD72" si="12">+R63/AC63</f>
        <v>0.88774790975914775</v>
      </c>
      <c r="AE63" s="56">
        <f t="shared" ref="AE63:AE72" si="13">U63/AC63</f>
        <v>2.6290577420651513E-2</v>
      </c>
      <c r="AF63" s="56">
        <f t="shared" ref="AF63:AF72" si="14">+R63/J63</f>
        <v>9.9556173559339472E-3</v>
      </c>
      <c r="AG63" s="56">
        <f t="shared" ref="AG63:AG72" si="15">+U63/J63</f>
        <v>2.948347453023854E-4</v>
      </c>
      <c r="AH63" s="192">
        <f>+AC63/J63+Z61</f>
        <v>1.1214464429023524E-2</v>
      </c>
    </row>
    <row r="64" spans="1:34" ht="13.5" customHeight="1" x14ac:dyDescent="0.2">
      <c r="A64" s="80" t="s">
        <v>191</v>
      </c>
      <c r="B64" s="6" t="s">
        <v>192</v>
      </c>
      <c r="C64" s="6" t="s">
        <v>99</v>
      </c>
      <c r="D64" s="7" t="s">
        <v>27</v>
      </c>
      <c r="E64" s="7" t="s">
        <v>28</v>
      </c>
      <c r="F64" s="7" t="s">
        <v>29</v>
      </c>
      <c r="G64" s="6" t="s">
        <v>113</v>
      </c>
      <c r="H64" s="6" t="s">
        <v>74</v>
      </c>
      <c r="I64" s="6" t="s">
        <v>32</v>
      </c>
      <c r="J64" s="81">
        <v>13720867606</v>
      </c>
      <c r="K64" s="68">
        <v>8.0000000000000002E-3</v>
      </c>
      <c r="L64" s="208"/>
      <c r="M64" s="208" t="s">
        <v>107</v>
      </c>
      <c r="N64" s="202"/>
      <c r="O64" s="208"/>
      <c r="P64" s="82">
        <v>9.2999999999999992E-3</v>
      </c>
      <c r="Q64" s="281"/>
      <c r="R64" s="81">
        <v>110314604</v>
      </c>
      <c r="S64" s="81">
        <v>39601810.154558048</v>
      </c>
      <c r="T64" s="6">
        <v>8247885.5709965974</v>
      </c>
      <c r="U64" s="6">
        <v>4045388.5059427605</v>
      </c>
      <c r="V64" s="157">
        <v>4979199.9491233174</v>
      </c>
      <c r="W64" s="176">
        <v>250829.66847297415</v>
      </c>
      <c r="X64" s="21"/>
      <c r="Y64" s="21"/>
      <c r="Z64" s="208"/>
      <c r="AA64" s="37">
        <v>9.2987616883840572E-3</v>
      </c>
      <c r="AB64" s="200"/>
      <c r="AC64" s="145">
        <f t="shared" si="11"/>
        <v>127587078.02606268</v>
      </c>
      <c r="AD64" s="56">
        <f t="shared" si="12"/>
        <v>0.86462207385504686</v>
      </c>
      <c r="AE64" s="56">
        <f t="shared" si="13"/>
        <v>3.1706882613272119E-2</v>
      </c>
      <c r="AF64" s="56">
        <f t="shared" si="14"/>
        <v>8.0399146152944807E-3</v>
      </c>
      <c r="AG64" s="56">
        <f t="shared" si="15"/>
        <v>2.948347453023854E-4</v>
      </c>
      <c r="AH64" s="192">
        <f>+AC64/J64+Z61</f>
        <v>9.2987616883840572E-3</v>
      </c>
    </row>
    <row r="65" spans="1:34" ht="13.5" customHeight="1" x14ac:dyDescent="0.2">
      <c r="A65" s="84" t="s">
        <v>193</v>
      </c>
      <c r="B65" s="85" t="s">
        <v>194</v>
      </c>
      <c r="C65" s="85" t="s">
        <v>195</v>
      </c>
      <c r="D65" s="57" t="s">
        <v>27</v>
      </c>
      <c r="E65" s="57" t="s">
        <v>28</v>
      </c>
      <c r="F65" s="57" t="s">
        <v>29</v>
      </c>
      <c r="G65" s="83" t="s">
        <v>100</v>
      </c>
      <c r="H65" s="85" t="s">
        <v>64</v>
      </c>
      <c r="I65" s="85" t="s">
        <v>32</v>
      </c>
      <c r="J65" s="86">
        <v>10166281121</v>
      </c>
      <c r="K65" s="87">
        <v>1.4999999999999999E-2</v>
      </c>
      <c r="L65" s="88"/>
      <c r="M65" s="88"/>
      <c r="N65" s="88">
        <v>1E-3</v>
      </c>
      <c r="O65" s="89">
        <v>7.5000000000000002E-4</v>
      </c>
      <c r="P65" s="88">
        <v>0.02</v>
      </c>
      <c r="Q65" s="147">
        <v>94018186</v>
      </c>
      <c r="R65" s="159">
        <v>79003197</v>
      </c>
      <c r="S65" s="159"/>
      <c r="T65" s="160"/>
      <c r="U65" s="161">
        <v>10171025</v>
      </c>
      <c r="V65" s="157">
        <v>4515500</v>
      </c>
      <c r="W65" s="176">
        <v>123141</v>
      </c>
      <c r="X65" s="159"/>
      <c r="Y65" s="159"/>
      <c r="Z65" s="177"/>
      <c r="AA65" s="54" t="s">
        <v>860</v>
      </c>
      <c r="AB65" s="12" t="e">
        <f>+R65+S65+T65+U65+V65+W65+Y65+#REF!+#REF!+#REF!-Q65</f>
        <v>#REF!</v>
      </c>
      <c r="AC65" s="145">
        <f t="shared" si="11"/>
        <v>93689722</v>
      </c>
      <c r="AD65" s="56">
        <f t="shared" si="12"/>
        <v>0.84324294398055744</v>
      </c>
      <c r="AE65" s="56">
        <f t="shared" si="13"/>
        <v>0.10856073412193495</v>
      </c>
      <c r="AF65" s="56">
        <f t="shared" si="14"/>
        <v>7.7711009620624084E-3</v>
      </c>
      <c r="AG65" s="56">
        <f t="shared" si="15"/>
        <v>1.0004666287449205E-3</v>
      </c>
      <c r="AH65" s="192">
        <f t="shared" ref="AH65:AH72" si="16">+AC65/J65+Z65</f>
        <v>9.2157319756257412E-3</v>
      </c>
    </row>
    <row r="66" spans="1:34" ht="13.5" customHeight="1" x14ac:dyDescent="0.2">
      <c r="A66" s="84" t="s">
        <v>196</v>
      </c>
      <c r="B66" s="85" t="s">
        <v>197</v>
      </c>
      <c r="C66" s="85" t="s">
        <v>195</v>
      </c>
      <c r="D66" s="57" t="s">
        <v>27</v>
      </c>
      <c r="E66" s="57" t="s">
        <v>28</v>
      </c>
      <c r="F66" s="57" t="s">
        <v>29</v>
      </c>
      <c r="G66" s="57" t="s">
        <v>38</v>
      </c>
      <c r="H66" s="85" t="s">
        <v>64</v>
      </c>
      <c r="I66" s="85" t="s">
        <v>32</v>
      </c>
      <c r="J66" s="86">
        <v>538144429</v>
      </c>
      <c r="K66" s="87">
        <v>1.4999999999999999E-2</v>
      </c>
      <c r="L66" s="88"/>
      <c r="M66" s="88"/>
      <c r="N66" s="88">
        <v>1E-3</v>
      </c>
      <c r="O66" s="89">
        <v>7.5000000000000002E-4</v>
      </c>
      <c r="P66" s="88">
        <v>0.02</v>
      </c>
      <c r="Q66" s="147">
        <v>8186970</v>
      </c>
      <c r="R66" s="159">
        <v>6992598</v>
      </c>
      <c r="S66" s="159"/>
      <c r="T66" s="160"/>
      <c r="U66" s="161">
        <v>537892</v>
      </c>
      <c r="V66" s="157">
        <v>516000</v>
      </c>
      <c r="W66" s="176">
        <v>60223</v>
      </c>
      <c r="X66" s="159"/>
      <c r="Y66" s="159"/>
      <c r="Z66" s="177"/>
      <c r="AA66" s="54" t="s">
        <v>860</v>
      </c>
      <c r="AB66" s="12" t="e">
        <f>+R66+S66+T66+U66+V66+W66+Y66+#REF!+#REF!+#REF!-Q66</f>
        <v>#REF!</v>
      </c>
      <c r="AC66" s="145">
        <f t="shared" si="11"/>
        <v>8046490</v>
      </c>
      <c r="AD66" s="56">
        <f t="shared" si="12"/>
        <v>0.86902463061533664</v>
      </c>
      <c r="AE66" s="56">
        <f t="shared" si="13"/>
        <v>6.6848029389211944E-2</v>
      </c>
      <c r="AF66" s="56">
        <f t="shared" si="14"/>
        <v>1.299390576799969E-2</v>
      </c>
      <c r="AG66" s="56">
        <f t="shared" si="15"/>
        <v>9.9953092704040602E-4</v>
      </c>
      <c r="AH66" s="192">
        <f t="shared" si="16"/>
        <v>1.4952287093173644E-2</v>
      </c>
    </row>
    <row r="67" spans="1:34" ht="13.5" customHeight="1" x14ac:dyDescent="0.2">
      <c r="A67" s="84" t="s">
        <v>198</v>
      </c>
      <c r="B67" s="85" t="s">
        <v>199</v>
      </c>
      <c r="C67" s="85" t="s">
        <v>195</v>
      </c>
      <c r="D67" s="57" t="s">
        <v>27</v>
      </c>
      <c r="E67" s="57" t="s">
        <v>28</v>
      </c>
      <c r="F67" s="57" t="s">
        <v>45</v>
      </c>
      <c r="G67" s="57" t="s">
        <v>46</v>
      </c>
      <c r="H67" s="85" t="s">
        <v>64</v>
      </c>
      <c r="I67" s="85" t="s">
        <v>32</v>
      </c>
      <c r="J67" s="86">
        <v>525850103</v>
      </c>
      <c r="K67" s="87">
        <v>1.4999999999999999E-2</v>
      </c>
      <c r="L67" s="88"/>
      <c r="M67" s="88"/>
      <c r="N67" s="88">
        <v>1.5E-3</v>
      </c>
      <c r="O67" s="89">
        <v>7.5000000000000002E-4</v>
      </c>
      <c r="P67" s="88">
        <v>0.02</v>
      </c>
      <c r="Q67" s="147">
        <v>10169912</v>
      </c>
      <c r="R67" s="159">
        <v>7871195</v>
      </c>
      <c r="S67" s="159"/>
      <c r="T67" s="160"/>
      <c r="U67" s="161">
        <v>787125</v>
      </c>
      <c r="V67" s="157">
        <v>513000</v>
      </c>
      <c r="W67" s="176">
        <v>802577</v>
      </c>
      <c r="X67" s="159"/>
      <c r="Y67" s="159"/>
      <c r="Z67" s="177"/>
      <c r="AA67" s="54" t="s">
        <v>860</v>
      </c>
      <c r="AB67" s="12" t="e">
        <f>+R67+S67+T67+U67+V67+W67+Y67+#REF!+#REF!+#REF!-Q67</f>
        <v>#REF!</v>
      </c>
      <c r="AC67" s="145">
        <f t="shared" si="11"/>
        <v>9171320</v>
      </c>
      <c r="AD67" s="56">
        <f t="shared" si="12"/>
        <v>0.85824014427585127</v>
      </c>
      <c r="AE67" s="56">
        <f t="shared" si="13"/>
        <v>8.5824614123157839E-2</v>
      </c>
      <c r="AF67" s="56">
        <f t="shared" si="14"/>
        <v>1.4968514706176638E-2</v>
      </c>
      <c r="AG67" s="56">
        <f t="shared" si="15"/>
        <v>1.4968619298720571E-3</v>
      </c>
      <c r="AH67" s="192">
        <f t="shared" si="16"/>
        <v>1.7440939818547493E-2</v>
      </c>
    </row>
    <row r="68" spans="1:34" ht="13.5" customHeight="1" x14ac:dyDescent="0.2">
      <c r="A68" s="84" t="s">
        <v>200</v>
      </c>
      <c r="B68" s="85" t="s">
        <v>201</v>
      </c>
      <c r="C68" s="85" t="s">
        <v>195</v>
      </c>
      <c r="D68" s="57" t="s">
        <v>27</v>
      </c>
      <c r="E68" s="57" t="s">
        <v>28</v>
      </c>
      <c r="F68" s="57" t="s">
        <v>41</v>
      </c>
      <c r="G68" s="57" t="s">
        <v>63</v>
      </c>
      <c r="H68" s="85" t="s">
        <v>64</v>
      </c>
      <c r="I68" s="85" t="s">
        <v>32</v>
      </c>
      <c r="J68" s="86">
        <v>121786536</v>
      </c>
      <c r="K68" s="87">
        <v>0.01</v>
      </c>
      <c r="L68" s="88"/>
      <c r="M68" s="88"/>
      <c r="N68" s="88">
        <v>5.0000000000000001E-4</v>
      </c>
      <c r="O68" s="89">
        <v>7.5000000000000002E-4</v>
      </c>
      <c r="P68" s="88">
        <v>0.02</v>
      </c>
      <c r="Q68" s="147">
        <v>1715371</v>
      </c>
      <c r="R68" s="159">
        <v>1096389</v>
      </c>
      <c r="S68" s="159"/>
      <c r="T68" s="160"/>
      <c r="U68" s="161">
        <v>60917</v>
      </c>
      <c r="V68" s="157">
        <v>348500</v>
      </c>
      <c r="W68" s="176">
        <v>69670</v>
      </c>
      <c r="X68" s="159"/>
      <c r="Y68" s="159"/>
      <c r="Z68" s="177"/>
      <c r="AA68" s="54" t="s">
        <v>860</v>
      </c>
      <c r="AB68" s="12" t="e">
        <f>+R68+S68+T68+U68+V68+W68+Y68+#REF!+#REF!+#REF!-Q68</f>
        <v>#REF!</v>
      </c>
      <c r="AC68" s="145">
        <f t="shared" si="11"/>
        <v>1505806</v>
      </c>
      <c r="AD68" s="56">
        <f t="shared" si="12"/>
        <v>0.72810773765013559</v>
      </c>
      <c r="AE68" s="56">
        <f t="shared" si="13"/>
        <v>4.0454746494568358E-2</v>
      </c>
      <c r="AF68" s="56">
        <f t="shared" si="14"/>
        <v>9.0025468825223835E-3</v>
      </c>
      <c r="AG68" s="56">
        <f t="shared" si="15"/>
        <v>5.0019486554737057E-4</v>
      </c>
      <c r="AH68" s="192">
        <f t="shared" si="16"/>
        <v>1.236430601819564E-2</v>
      </c>
    </row>
    <row r="69" spans="1:34" ht="13.5" customHeight="1" x14ac:dyDescent="0.2">
      <c r="A69" s="84" t="s">
        <v>202</v>
      </c>
      <c r="B69" s="90" t="s">
        <v>203</v>
      </c>
      <c r="C69" s="90" t="s">
        <v>195</v>
      </c>
      <c r="D69" s="76" t="s">
        <v>27</v>
      </c>
      <c r="E69" s="76" t="s">
        <v>28</v>
      </c>
      <c r="F69" s="76" t="s">
        <v>29</v>
      </c>
      <c r="G69" s="76" t="s">
        <v>30</v>
      </c>
      <c r="H69" s="90" t="s">
        <v>64</v>
      </c>
      <c r="I69" s="90" t="s">
        <v>32</v>
      </c>
      <c r="J69" s="91">
        <v>451451941</v>
      </c>
      <c r="K69" s="92">
        <v>0.02</v>
      </c>
      <c r="L69" s="93"/>
      <c r="M69" s="93"/>
      <c r="N69" s="93">
        <v>1E-3</v>
      </c>
      <c r="O69" s="94">
        <v>7.5000000000000002E-4</v>
      </c>
      <c r="P69" s="93">
        <v>0.02</v>
      </c>
      <c r="Q69" s="148">
        <v>1862300</v>
      </c>
      <c r="R69" s="162">
        <v>1080664</v>
      </c>
      <c r="S69" s="163"/>
      <c r="T69" s="163"/>
      <c r="U69" s="162">
        <v>270166</v>
      </c>
      <c r="V69" s="157">
        <v>384500</v>
      </c>
      <c r="W69" s="176">
        <v>40106</v>
      </c>
      <c r="X69" s="162"/>
      <c r="Y69" s="162"/>
      <c r="Z69" s="178"/>
      <c r="AA69" s="29" t="s">
        <v>860</v>
      </c>
      <c r="AB69" s="12" t="e">
        <f>+R69+S69+T69+U69+V69+W69+Y69+#REF!+#REF!+#REF!-Q69</f>
        <v>#REF!</v>
      </c>
      <c r="AC69" s="145">
        <f t="shared" si="11"/>
        <v>1735330</v>
      </c>
      <c r="AD69" s="56">
        <f t="shared" si="12"/>
        <v>0.62274264837235571</v>
      </c>
      <c r="AE69" s="56">
        <f t="shared" si="13"/>
        <v>0.15568566209308893</v>
      </c>
      <c r="AF69" s="56">
        <f t="shared" si="14"/>
        <v>2.3937520295211224E-3</v>
      </c>
      <c r="AG69" s="56">
        <f t="shared" si="15"/>
        <v>5.984380073802806E-4</v>
      </c>
      <c r="AH69" s="192">
        <f t="shared" si="16"/>
        <v>3.8438864525781272E-3</v>
      </c>
    </row>
    <row r="70" spans="1:34" ht="13.5" customHeight="1" x14ac:dyDescent="0.2">
      <c r="A70" s="84" t="s">
        <v>204</v>
      </c>
      <c r="B70" s="83" t="s">
        <v>205</v>
      </c>
      <c r="C70" s="83" t="s">
        <v>206</v>
      </c>
      <c r="D70" s="57" t="s">
        <v>27</v>
      </c>
      <c r="E70" s="57" t="s">
        <v>28</v>
      </c>
      <c r="F70" s="57" t="s">
        <v>91</v>
      </c>
      <c r="G70" s="57" t="s">
        <v>92</v>
      </c>
      <c r="H70" s="57" t="s">
        <v>31</v>
      </c>
      <c r="I70" s="57" t="s">
        <v>32</v>
      </c>
      <c r="J70" s="21">
        <v>987677440</v>
      </c>
      <c r="K70" s="55">
        <v>0.01</v>
      </c>
      <c r="L70" s="56" t="s">
        <v>399</v>
      </c>
      <c r="M70" s="56" t="s">
        <v>65</v>
      </c>
      <c r="N70" s="56">
        <v>8.9999999999999998E-4</v>
      </c>
      <c r="O70" s="59">
        <v>2.9999999999999997E-4</v>
      </c>
      <c r="P70" s="56">
        <v>7.9000000000000008E-3</v>
      </c>
      <c r="Q70" s="145">
        <v>238393915</v>
      </c>
      <c r="R70" s="21">
        <v>1975351</v>
      </c>
      <c r="S70" s="67">
        <v>0</v>
      </c>
      <c r="T70" s="164">
        <v>0</v>
      </c>
      <c r="U70" s="158">
        <v>888905</v>
      </c>
      <c r="V70" s="157">
        <v>5581000</v>
      </c>
      <c r="W70" s="176">
        <v>138170</v>
      </c>
      <c r="X70" s="21">
        <v>0</v>
      </c>
      <c r="Y70" s="21">
        <v>1799060</v>
      </c>
      <c r="Z70" s="179"/>
      <c r="AA70" s="31">
        <v>8.3999999999999995E-3</v>
      </c>
      <c r="AB70" s="12" t="e">
        <f>+R70+S70+T70+U70+V70+W70+Y70+#REF!+#REF!+#REF!-Q70</f>
        <v>#REF!</v>
      </c>
      <c r="AC70" s="145">
        <f t="shared" si="11"/>
        <v>8445256</v>
      </c>
      <c r="AD70" s="56">
        <f t="shared" si="12"/>
        <v>0.23390066565181683</v>
      </c>
      <c r="AE70" s="56">
        <f t="shared" si="13"/>
        <v>0.10525495023478269</v>
      </c>
      <c r="AF70" s="56">
        <f t="shared" si="14"/>
        <v>1.9999960715919563E-3</v>
      </c>
      <c r="AG70" s="56">
        <f t="shared" si="15"/>
        <v>8.9999524541129546E-4</v>
      </c>
      <c r="AH70" s="192">
        <f t="shared" si="16"/>
        <v>8.5506215470508261E-3</v>
      </c>
    </row>
    <row r="71" spans="1:34" ht="13.5" customHeight="1" x14ac:dyDescent="0.2">
      <c r="A71" s="84" t="s">
        <v>207</v>
      </c>
      <c r="B71" s="57" t="s">
        <v>208</v>
      </c>
      <c r="C71" s="57" t="s">
        <v>209</v>
      </c>
      <c r="D71" s="57" t="s">
        <v>27</v>
      </c>
      <c r="E71" s="57" t="s">
        <v>28</v>
      </c>
      <c r="F71" s="57" t="s">
        <v>29</v>
      </c>
      <c r="G71" s="57" t="s">
        <v>210</v>
      </c>
      <c r="H71" s="57" t="s">
        <v>64</v>
      </c>
      <c r="I71" s="57" t="s">
        <v>32</v>
      </c>
      <c r="J71" s="21">
        <v>742231050.4268775</v>
      </c>
      <c r="K71" s="55" t="s">
        <v>211</v>
      </c>
      <c r="L71" s="56"/>
      <c r="M71" s="56"/>
      <c r="N71" s="56" t="s">
        <v>212</v>
      </c>
      <c r="O71" s="56"/>
      <c r="P71" s="56"/>
      <c r="Q71" s="145">
        <v>3308462</v>
      </c>
      <c r="R71" s="21">
        <v>371092</v>
      </c>
      <c r="S71" s="21"/>
      <c r="T71" s="158">
        <v>358529</v>
      </c>
      <c r="U71" s="158">
        <v>412033</v>
      </c>
      <c r="V71" s="157">
        <v>2131283</v>
      </c>
      <c r="W71" s="12">
        <v>6935</v>
      </c>
      <c r="X71" s="21"/>
      <c r="Y71" s="21"/>
      <c r="Z71" s="158"/>
      <c r="AA71" s="60">
        <v>4.1000000000000003E-3</v>
      </c>
      <c r="AB71" s="12" t="e">
        <f>+R71+S71+T71+U71+V71+W71+Y71+#REF!+#REF!+#REF!-Q71</f>
        <v>#REF!</v>
      </c>
      <c r="AC71" s="145">
        <f t="shared" si="11"/>
        <v>3272937</v>
      </c>
      <c r="AD71" s="56">
        <f t="shared" si="12"/>
        <v>0.11338195632852084</v>
      </c>
      <c r="AE71" s="56">
        <f t="shared" si="13"/>
        <v>0.12589090471341183</v>
      </c>
      <c r="AF71" s="56">
        <f t="shared" si="14"/>
        <v>4.9996830473014405E-4</v>
      </c>
      <c r="AG71" s="56">
        <f t="shared" si="15"/>
        <v>5.5512767858880124E-4</v>
      </c>
      <c r="AH71" s="192">
        <f t="shared" si="16"/>
        <v>4.4095932097123177E-3</v>
      </c>
    </row>
    <row r="72" spans="1:34" ht="13.5" customHeight="1" x14ac:dyDescent="0.2">
      <c r="A72" s="8" t="s">
        <v>213</v>
      </c>
      <c r="B72" s="57" t="s">
        <v>214</v>
      </c>
      <c r="C72" s="57" t="s">
        <v>209</v>
      </c>
      <c r="D72" s="228" t="s">
        <v>27</v>
      </c>
      <c r="E72" s="228" t="s">
        <v>28</v>
      </c>
      <c r="F72" s="228" t="s">
        <v>29</v>
      </c>
      <c r="G72" s="228" t="s">
        <v>30</v>
      </c>
      <c r="H72" s="228" t="s">
        <v>64</v>
      </c>
      <c r="I72" s="57" t="s">
        <v>32</v>
      </c>
      <c r="J72" s="21">
        <v>80372347150.438736</v>
      </c>
      <c r="K72" s="241" t="s">
        <v>215</v>
      </c>
      <c r="L72" s="210"/>
      <c r="M72" s="210"/>
      <c r="N72" s="210" t="s">
        <v>212</v>
      </c>
      <c r="O72" s="210"/>
      <c r="P72" s="210"/>
      <c r="Q72" s="193">
        <v>1271298449.0799999</v>
      </c>
      <c r="R72" s="234">
        <v>610978573</v>
      </c>
      <c r="S72" s="237"/>
      <c r="T72" s="234">
        <v>603749843</v>
      </c>
      <c r="U72" s="234">
        <v>32199940</v>
      </c>
      <c r="V72" s="195">
        <v>23805670</v>
      </c>
      <c r="W72" s="199">
        <v>525284.07999999996</v>
      </c>
      <c r="X72" s="237"/>
      <c r="Y72" s="237"/>
      <c r="Z72" s="237"/>
      <c r="AA72" s="244">
        <v>1.5699999999999999E-2</v>
      </c>
      <c r="AB72" s="199" t="e">
        <f>+R72+S72+T72+U72+V72+W72+Y72+#REF!+#REF!+#REF!-Q72</f>
        <v>#REF!</v>
      </c>
      <c r="AC72" s="193">
        <f t="shared" si="11"/>
        <v>1270734026</v>
      </c>
      <c r="AD72" s="210">
        <f t="shared" si="12"/>
        <v>0.48080759663234202</v>
      </c>
      <c r="AE72" s="210">
        <f t="shared" si="13"/>
        <v>2.5339637832283875E-2</v>
      </c>
      <c r="AF72" s="210">
        <f t="shared" si="14"/>
        <v>7.601850570027365E-3</v>
      </c>
      <c r="AG72" s="210">
        <f t="shared" si="15"/>
        <v>4.0063456078654819E-4</v>
      </c>
      <c r="AH72" s="204">
        <f t="shared" si="16"/>
        <v>1.5810587485039787E-2</v>
      </c>
    </row>
    <row r="73" spans="1:34" ht="13.5" customHeight="1" x14ac:dyDescent="0.2">
      <c r="A73" s="8" t="s">
        <v>216</v>
      </c>
      <c r="B73" s="57" t="s">
        <v>214</v>
      </c>
      <c r="C73" s="57" t="s">
        <v>209</v>
      </c>
      <c r="D73" s="229"/>
      <c r="E73" s="229"/>
      <c r="F73" s="229"/>
      <c r="G73" s="229"/>
      <c r="H73" s="229"/>
      <c r="I73" s="57" t="s">
        <v>32</v>
      </c>
      <c r="J73" s="21">
        <v>80371853983.197632</v>
      </c>
      <c r="K73" s="242"/>
      <c r="L73" s="232"/>
      <c r="M73" s="232"/>
      <c r="N73" s="232"/>
      <c r="O73" s="232"/>
      <c r="P73" s="232"/>
      <c r="Q73" s="227"/>
      <c r="R73" s="235"/>
      <c r="S73" s="238"/>
      <c r="T73" s="235"/>
      <c r="U73" s="235"/>
      <c r="V73" s="223"/>
      <c r="W73" s="219"/>
      <c r="X73" s="238"/>
      <c r="Y73" s="238"/>
      <c r="Z73" s="238"/>
      <c r="AA73" s="245"/>
      <c r="AB73" s="219"/>
      <c r="AC73" s="227"/>
      <c r="AD73" s="225"/>
      <c r="AE73" s="225"/>
      <c r="AF73" s="225"/>
      <c r="AG73" s="225"/>
      <c r="AH73" s="220"/>
    </row>
    <row r="74" spans="1:34" ht="13.5" customHeight="1" x14ac:dyDescent="0.2">
      <c r="A74" s="8" t="s">
        <v>217</v>
      </c>
      <c r="B74" s="57" t="s">
        <v>218</v>
      </c>
      <c r="C74" s="57" t="s">
        <v>209</v>
      </c>
      <c r="D74" s="240"/>
      <c r="E74" s="240"/>
      <c r="F74" s="240"/>
      <c r="G74" s="240"/>
      <c r="H74" s="240"/>
      <c r="I74" s="57" t="s">
        <v>32</v>
      </c>
      <c r="J74" s="21">
        <v>493167.21343873517</v>
      </c>
      <c r="K74" s="243"/>
      <c r="L74" s="233"/>
      <c r="M74" s="233"/>
      <c r="N74" s="233"/>
      <c r="O74" s="233"/>
      <c r="P74" s="233"/>
      <c r="Q74" s="194"/>
      <c r="R74" s="236"/>
      <c r="S74" s="239"/>
      <c r="T74" s="236"/>
      <c r="U74" s="236"/>
      <c r="V74" s="196"/>
      <c r="W74" s="200"/>
      <c r="X74" s="239"/>
      <c r="Y74" s="239"/>
      <c r="Z74" s="239"/>
      <c r="AA74" s="246"/>
      <c r="AB74" s="200"/>
      <c r="AC74" s="194"/>
      <c r="AD74" s="211"/>
      <c r="AE74" s="211"/>
      <c r="AF74" s="211"/>
      <c r="AG74" s="211"/>
      <c r="AH74" s="205"/>
    </row>
    <row r="75" spans="1:34" ht="13.5" customHeight="1" x14ac:dyDescent="0.2">
      <c r="A75" s="8" t="s">
        <v>219</v>
      </c>
      <c r="B75" s="57" t="s">
        <v>220</v>
      </c>
      <c r="C75" s="57" t="s">
        <v>209</v>
      </c>
      <c r="D75" s="228" t="s">
        <v>27</v>
      </c>
      <c r="E75" s="228" t="s">
        <v>28</v>
      </c>
      <c r="F75" s="228" t="s">
        <v>29</v>
      </c>
      <c r="G75" s="228" t="s">
        <v>210</v>
      </c>
      <c r="H75" s="228" t="s">
        <v>64</v>
      </c>
      <c r="I75" s="57" t="s">
        <v>32</v>
      </c>
      <c r="J75" s="21">
        <v>43908192253.379448</v>
      </c>
      <c r="K75" s="241" t="s">
        <v>215</v>
      </c>
      <c r="L75" s="210"/>
      <c r="M75" s="210"/>
      <c r="N75" s="210" t="s">
        <v>221</v>
      </c>
      <c r="O75" s="210"/>
      <c r="P75" s="210"/>
      <c r="Q75" s="193">
        <v>690147445.93000007</v>
      </c>
      <c r="R75" s="234">
        <v>344559317</v>
      </c>
      <c r="S75" s="237"/>
      <c r="T75" s="234">
        <v>313075707</v>
      </c>
      <c r="U75" s="234">
        <v>17577406</v>
      </c>
      <c r="V75" s="195">
        <v>14692670</v>
      </c>
      <c r="W75" s="199">
        <v>203206.93</v>
      </c>
      <c r="X75" s="237"/>
      <c r="Y75" s="237"/>
      <c r="Z75" s="237"/>
      <c r="AA75" s="244">
        <v>1.5699999999999999E-2</v>
      </c>
      <c r="AB75" s="199" t="e">
        <f>+R75+S75+T75+U75+V75+W75+Y75+#REF!+#REF!+#REF!-Q75</f>
        <v>#REF!</v>
      </c>
      <c r="AC75" s="193">
        <f>+R75+T75+U75+V75</f>
        <v>689905100</v>
      </c>
      <c r="AD75" s="210">
        <f>+R75/AC75</f>
        <v>0.49943001870837017</v>
      </c>
      <c r="AE75" s="210">
        <f>U75/AC75</f>
        <v>2.5478005598161255E-2</v>
      </c>
      <c r="AF75" s="210">
        <f>+R75/J75</f>
        <v>7.847267202704766E-3</v>
      </c>
      <c r="AG75" s="210">
        <f>+U75/J75</f>
        <v>4.0032178730034447E-4</v>
      </c>
      <c r="AH75" s="204">
        <f>+AC75/J75+Z75</f>
        <v>1.5712446005947799E-2</v>
      </c>
    </row>
    <row r="76" spans="1:34" ht="13.5" customHeight="1" x14ac:dyDescent="0.2">
      <c r="A76" s="8" t="s">
        <v>222</v>
      </c>
      <c r="B76" s="57" t="s">
        <v>220</v>
      </c>
      <c r="C76" s="57" t="s">
        <v>209</v>
      </c>
      <c r="D76" s="229"/>
      <c r="E76" s="229"/>
      <c r="F76" s="229"/>
      <c r="G76" s="229"/>
      <c r="H76" s="229"/>
      <c r="I76" s="57" t="s">
        <v>32</v>
      </c>
      <c r="J76" s="21">
        <v>43908096839.355728</v>
      </c>
      <c r="K76" s="242"/>
      <c r="L76" s="232"/>
      <c r="M76" s="232"/>
      <c r="N76" s="232"/>
      <c r="O76" s="232"/>
      <c r="P76" s="232"/>
      <c r="Q76" s="227"/>
      <c r="R76" s="235"/>
      <c r="S76" s="238"/>
      <c r="T76" s="235"/>
      <c r="U76" s="235"/>
      <c r="V76" s="223">
        <v>0</v>
      </c>
      <c r="W76" s="219">
        <v>0</v>
      </c>
      <c r="X76" s="238"/>
      <c r="Y76" s="238"/>
      <c r="Z76" s="238"/>
      <c r="AA76" s="245"/>
      <c r="AB76" s="219"/>
      <c r="AC76" s="227"/>
      <c r="AD76" s="225"/>
      <c r="AE76" s="225"/>
      <c r="AF76" s="225"/>
      <c r="AG76" s="225"/>
      <c r="AH76" s="220"/>
    </row>
    <row r="77" spans="1:34" ht="13.5" customHeight="1" x14ac:dyDescent="0.2">
      <c r="A77" s="8" t="s">
        <v>223</v>
      </c>
      <c r="B77" s="57" t="s">
        <v>224</v>
      </c>
      <c r="C77" s="57" t="s">
        <v>209</v>
      </c>
      <c r="D77" s="240"/>
      <c r="E77" s="240"/>
      <c r="F77" s="240"/>
      <c r="G77" s="240"/>
      <c r="H77" s="240"/>
      <c r="I77" s="57" t="s">
        <v>32</v>
      </c>
      <c r="J77" s="21">
        <v>95414.067193675888</v>
      </c>
      <c r="K77" s="243"/>
      <c r="L77" s="233"/>
      <c r="M77" s="233"/>
      <c r="N77" s="233"/>
      <c r="O77" s="233"/>
      <c r="P77" s="233"/>
      <c r="Q77" s="194"/>
      <c r="R77" s="236"/>
      <c r="S77" s="239"/>
      <c r="T77" s="236"/>
      <c r="U77" s="236"/>
      <c r="V77" s="196">
        <v>0</v>
      </c>
      <c r="W77" s="200">
        <v>0</v>
      </c>
      <c r="X77" s="239"/>
      <c r="Y77" s="239"/>
      <c r="Z77" s="239"/>
      <c r="AA77" s="246"/>
      <c r="AB77" s="200"/>
      <c r="AC77" s="194"/>
      <c r="AD77" s="211"/>
      <c r="AE77" s="211"/>
      <c r="AF77" s="211"/>
      <c r="AG77" s="211"/>
      <c r="AH77" s="205"/>
    </row>
    <row r="78" spans="1:34" ht="13.5" customHeight="1" x14ac:dyDescent="0.2">
      <c r="A78" s="8" t="s">
        <v>225</v>
      </c>
      <c r="B78" s="57" t="s">
        <v>226</v>
      </c>
      <c r="C78" s="57" t="s">
        <v>209</v>
      </c>
      <c r="D78" s="228" t="s">
        <v>27</v>
      </c>
      <c r="E78" s="228" t="s">
        <v>28</v>
      </c>
      <c r="F78" s="228" t="s">
        <v>29</v>
      </c>
      <c r="G78" s="228" t="s">
        <v>210</v>
      </c>
      <c r="H78" s="228" t="s">
        <v>64</v>
      </c>
      <c r="I78" s="57" t="s">
        <v>32</v>
      </c>
      <c r="J78" s="21">
        <v>46992123299.280632</v>
      </c>
      <c r="K78" s="241" t="s">
        <v>227</v>
      </c>
      <c r="L78" s="210"/>
      <c r="M78" s="210"/>
      <c r="N78" s="210" t="s">
        <v>212</v>
      </c>
      <c r="O78" s="210"/>
      <c r="P78" s="210"/>
      <c r="Q78" s="193">
        <v>457641388</v>
      </c>
      <c r="R78" s="234">
        <v>214818656</v>
      </c>
      <c r="S78" s="237"/>
      <c r="T78" s="234">
        <v>208351537</v>
      </c>
      <c r="U78" s="234">
        <v>18968061</v>
      </c>
      <c r="V78" s="195">
        <v>15302170</v>
      </c>
      <c r="W78" s="199">
        <v>25025</v>
      </c>
      <c r="X78" s="237"/>
      <c r="Y78" s="237"/>
      <c r="Z78" s="237"/>
      <c r="AA78" s="244">
        <v>9.9000000000000008E-3</v>
      </c>
      <c r="AB78" s="199" t="e">
        <f>+R78+S78+T78+U78+V78+W78+Y78+#REF!+#REF!+#REF!-Q78</f>
        <v>#REF!</v>
      </c>
      <c r="AC78" s="193">
        <f>+R78+T78+U78+V78</f>
        <v>457440424</v>
      </c>
      <c r="AD78" s="210">
        <f>+R78/AC78</f>
        <v>0.46961012785350165</v>
      </c>
      <c r="AE78" s="210">
        <f>U78/AC78</f>
        <v>4.1465642310614857E-2</v>
      </c>
      <c r="AF78" s="210">
        <f>+R78/J78</f>
        <v>4.5713758161527573E-3</v>
      </c>
      <c r="AG78" s="210">
        <f>+U78/J78</f>
        <v>4.0364341230544838E-4</v>
      </c>
      <c r="AH78" s="204">
        <f>+AC78/J78+Z78</f>
        <v>9.7344063618211227E-3</v>
      </c>
    </row>
    <row r="79" spans="1:34" ht="13.5" customHeight="1" x14ac:dyDescent="0.2">
      <c r="A79" s="8" t="s">
        <v>228</v>
      </c>
      <c r="B79" s="57" t="s">
        <v>226</v>
      </c>
      <c r="C79" s="57" t="s">
        <v>209</v>
      </c>
      <c r="D79" s="229"/>
      <c r="E79" s="229"/>
      <c r="F79" s="229"/>
      <c r="G79" s="229"/>
      <c r="H79" s="229"/>
      <c r="I79" s="57" t="s">
        <v>32</v>
      </c>
      <c r="J79" s="21">
        <v>6617104398.537549</v>
      </c>
      <c r="K79" s="242"/>
      <c r="L79" s="232"/>
      <c r="M79" s="232"/>
      <c r="N79" s="232"/>
      <c r="O79" s="232"/>
      <c r="P79" s="232"/>
      <c r="Q79" s="227"/>
      <c r="R79" s="235"/>
      <c r="S79" s="238"/>
      <c r="T79" s="235"/>
      <c r="U79" s="235"/>
      <c r="V79" s="223"/>
      <c r="W79" s="219"/>
      <c r="X79" s="238"/>
      <c r="Y79" s="238"/>
      <c r="Z79" s="238"/>
      <c r="AA79" s="245"/>
      <c r="AB79" s="219"/>
      <c r="AC79" s="227"/>
      <c r="AD79" s="225"/>
      <c r="AE79" s="225"/>
      <c r="AF79" s="225"/>
      <c r="AG79" s="225"/>
      <c r="AH79" s="220"/>
    </row>
    <row r="80" spans="1:34" ht="13.5" customHeight="1" x14ac:dyDescent="0.2">
      <c r="A80" s="8" t="s">
        <v>229</v>
      </c>
      <c r="B80" s="57" t="s">
        <v>230</v>
      </c>
      <c r="C80" s="57" t="s">
        <v>209</v>
      </c>
      <c r="D80" s="229"/>
      <c r="E80" s="229"/>
      <c r="F80" s="229"/>
      <c r="G80" s="229"/>
      <c r="H80" s="229"/>
      <c r="I80" s="57" t="s">
        <v>32</v>
      </c>
      <c r="J80" s="21">
        <v>95414.067193675888</v>
      </c>
      <c r="K80" s="242"/>
      <c r="L80" s="232"/>
      <c r="M80" s="232"/>
      <c r="N80" s="232"/>
      <c r="O80" s="232"/>
      <c r="P80" s="232"/>
      <c r="Q80" s="227"/>
      <c r="R80" s="235"/>
      <c r="S80" s="238"/>
      <c r="T80" s="235"/>
      <c r="U80" s="235"/>
      <c r="V80" s="223"/>
      <c r="W80" s="219"/>
      <c r="X80" s="238"/>
      <c r="Y80" s="238"/>
      <c r="Z80" s="238"/>
      <c r="AA80" s="245"/>
      <c r="AB80" s="219"/>
      <c r="AC80" s="227"/>
      <c r="AD80" s="225"/>
      <c r="AE80" s="225"/>
      <c r="AF80" s="225"/>
      <c r="AG80" s="225"/>
      <c r="AH80" s="220"/>
    </row>
    <row r="81" spans="1:34" ht="13.5" customHeight="1" x14ac:dyDescent="0.2">
      <c r="A81" s="8" t="s">
        <v>231</v>
      </c>
      <c r="B81" s="57" t="s">
        <v>232</v>
      </c>
      <c r="C81" s="57" t="s">
        <v>209</v>
      </c>
      <c r="D81" s="240"/>
      <c r="E81" s="240"/>
      <c r="F81" s="240"/>
      <c r="G81" s="240"/>
      <c r="H81" s="240"/>
      <c r="I81" s="57" t="s">
        <v>32</v>
      </c>
      <c r="J81" s="21"/>
      <c r="K81" s="243"/>
      <c r="L81" s="233"/>
      <c r="M81" s="233"/>
      <c r="N81" s="233"/>
      <c r="O81" s="233"/>
      <c r="P81" s="233"/>
      <c r="Q81" s="194"/>
      <c r="R81" s="236"/>
      <c r="S81" s="239"/>
      <c r="T81" s="236"/>
      <c r="U81" s="236"/>
      <c r="V81" s="196"/>
      <c r="W81" s="200"/>
      <c r="X81" s="239"/>
      <c r="Y81" s="239"/>
      <c r="Z81" s="239"/>
      <c r="AA81" s="246"/>
      <c r="AB81" s="200"/>
      <c r="AC81" s="194"/>
      <c r="AD81" s="211"/>
      <c r="AE81" s="211"/>
      <c r="AF81" s="211"/>
      <c r="AG81" s="211"/>
      <c r="AH81" s="205"/>
    </row>
    <row r="82" spans="1:34" ht="13.5" customHeight="1" x14ac:dyDescent="0.2">
      <c r="A82" s="8" t="s">
        <v>233</v>
      </c>
      <c r="B82" s="57" t="s">
        <v>234</v>
      </c>
      <c r="C82" s="57" t="s">
        <v>209</v>
      </c>
      <c r="D82" s="57" t="s">
        <v>27</v>
      </c>
      <c r="E82" s="57" t="s">
        <v>28</v>
      </c>
      <c r="F82" s="57" t="s">
        <v>29</v>
      </c>
      <c r="G82" s="83" t="s">
        <v>100</v>
      </c>
      <c r="H82" s="57" t="s">
        <v>64</v>
      </c>
      <c r="I82" s="57" t="s">
        <v>32</v>
      </c>
      <c r="J82" s="21">
        <v>53733720283.747032</v>
      </c>
      <c r="K82" s="55" t="s">
        <v>235</v>
      </c>
      <c r="L82" s="56"/>
      <c r="M82" s="56"/>
      <c r="N82" s="56" t="s">
        <v>212</v>
      </c>
      <c r="O82" s="56"/>
      <c r="P82" s="56"/>
      <c r="Q82" s="145">
        <v>1111879342</v>
      </c>
      <c r="R82" s="21">
        <v>271945695</v>
      </c>
      <c r="S82" s="21"/>
      <c r="T82" s="158">
        <v>805683791</v>
      </c>
      <c r="U82" s="158">
        <v>16139320</v>
      </c>
      <c r="V82" s="157">
        <v>17897670</v>
      </c>
      <c r="W82" s="12">
        <v>173727</v>
      </c>
      <c r="X82" s="21"/>
      <c r="Y82" s="21"/>
      <c r="Z82" s="158"/>
      <c r="AA82" s="60">
        <v>2.5700000000000001E-2</v>
      </c>
      <c r="AB82" s="12" t="e">
        <f>+R82+S82+T82+U82+V82+W82+Y82+#REF!+#REF!+#REF!-Q82</f>
        <v>#REF!</v>
      </c>
      <c r="AC82" s="145">
        <f>+R82+T82+U82+V82</f>
        <v>1111666476</v>
      </c>
      <c r="AD82" s="56">
        <f>+R82/AC82</f>
        <v>0.24462885305178528</v>
      </c>
      <c r="AE82" s="56">
        <f>U82/AC82</f>
        <v>1.4518131425598553E-2</v>
      </c>
      <c r="AF82" s="56">
        <f>+R82/J82</f>
        <v>5.0609876547531001E-3</v>
      </c>
      <c r="AG82" s="56">
        <f>+U82/J82</f>
        <v>3.0035739038306822E-4</v>
      </c>
      <c r="AH82" s="192">
        <f>+AC82/J82+Z82</f>
        <v>2.0688433075724488E-2</v>
      </c>
    </row>
    <row r="83" spans="1:34" ht="13.5" customHeight="1" x14ac:dyDescent="0.2">
      <c r="A83" s="8" t="s">
        <v>236</v>
      </c>
      <c r="B83" s="57" t="s">
        <v>237</v>
      </c>
      <c r="C83" s="57" t="s">
        <v>209</v>
      </c>
      <c r="D83" s="57" t="s">
        <v>27</v>
      </c>
      <c r="E83" s="57" t="s">
        <v>28</v>
      </c>
      <c r="F83" s="57" t="s">
        <v>29</v>
      </c>
      <c r="G83" s="57" t="s">
        <v>210</v>
      </c>
      <c r="H83" s="57" t="s">
        <v>64</v>
      </c>
      <c r="I83" s="57" t="s">
        <v>32</v>
      </c>
      <c r="J83" s="21">
        <v>1650206365.347826</v>
      </c>
      <c r="K83" s="55" t="s">
        <v>215</v>
      </c>
      <c r="L83" s="56"/>
      <c r="M83" s="56"/>
      <c r="N83" s="56" t="s">
        <v>238</v>
      </c>
      <c r="O83" s="56"/>
      <c r="P83" s="56"/>
      <c r="Q83" s="145">
        <v>19014231</v>
      </c>
      <c r="R83" s="21">
        <v>5548345</v>
      </c>
      <c r="S83" s="21"/>
      <c r="T83" s="158">
        <v>11045125</v>
      </c>
      <c r="U83" s="158">
        <v>1327478</v>
      </c>
      <c r="V83" s="157">
        <v>1093283</v>
      </c>
      <c r="W83" s="12">
        <v>0</v>
      </c>
      <c r="X83" s="21"/>
      <c r="Y83" s="21"/>
      <c r="Z83" s="158"/>
      <c r="AA83" s="60">
        <v>1.49E-2</v>
      </c>
      <c r="AB83" s="12" t="e">
        <f>+R83+S83+T83+U83+V83+W83+Y83+#REF!+#REF!+#REF!-Q83</f>
        <v>#REF!</v>
      </c>
      <c r="AC83" s="145">
        <f>+R83+T83+U83+V83</f>
        <v>19014231</v>
      </c>
      <c r="AD83" s="56">
        <f>+R83/AC83</f>
        <v>0.29179959999434107</v>
      </c>
      <c r="AE83" s="56">
        <f>U83/AC83</f>
        <v>6.9814971744058443E-2</v>
      </c>
      <c r="AF83" s="56">
        <f>+R83/J83</f>
        <v>3.3622128216858108E-3</v>
      </c>
      <c r="AG83" s="56">
        <f>+U83/J83</f>
        <v>8.0443151103722587E-4</v>
      </c>
      <c r="AH83" s="192">
        <f>+AC83/J83+Z83</f>
        <v>1.1522335266227283E-2</v>
      </c>
    </row>
    <row r="84" spans="1:34" ht="13.5" customHeight="1" x14ac:dyDescent="0.2">
      <c r="A84" s="8" t="s">
        <v>239</v>
      </c>
      <c r="B84" s="57" t="s">
        <v>240</v>
      </c>
      <c r="C84" s="57" t="s">
        <v>209</v>
      </c>
      <c r="D84" s="57" t="s">
        <v>27</v>
      </c>
      <c r="E84" s="57" t="s">
        <v>28</v>
      </c>
      <c r="F84" s="57" t="s">
        <v>29</v>
      </c>
      <c r="G84" s="57" t="s">
        <v>241</v>
      </c>
      <c r="H84" s="57" t="s">
        <v>64</v>
      </c>
      <c r="I84" s="57" t="s">
        <v>32</v>
      </c>
      <c r="J84" s="21">
        <v>139060773.82213438</v>
      </c>
      <c r="K84" s="55" t="s">
        <v>242</v>
      </c>
      <c r="L84" s="56"/>
      <c r="M84" s="56"/>
      <c r="N84" s="56" t="s">
        <v>212</v>
      </c>
      <c r="O84" s="56"/>
      <c r="P84" s="56"/>
      <c r="Q84" s="145">
        <v>4107963.04</v>
      </c>
      <c r="R84" s="21">
        <v>1397249</v>
      </c>
      <c r="S84" s="21"/>
      <c r="T84" s="158">
        <v>1390245</v>
      </c>
      <c r="U84" s="158">
        <v>172746</v>
      </c>
      <c r="V84" s="157">
        <v>1082051</v>
      </c>
      <c r="W84" s="12">
        <v>65672.040000000008</v>
      </c>
      <c r="X84" s="21"/>
      <c r="Y84" s="21"/>
      <c r="Z84" s="158"/>
      <c r="AA84" s="60">
        <v>2.69E-2</v>
      </c>
      <c r="AB84" s="12" t="e">
        <f>+R84+S84+T84+U84+V84+W84+Y84+#REF!+#REF!+#REF!-Q84</f>
        <v>#REF!</v>
      </c>
      <c r="AC84" s="145">
        <f>+R84+T84+U84+V84</f>
        <v>4042291</v>
      </c>
      <c r="AD84" s="56">
        <f>+R84/AC84</f>
        <v>0.34565769757793291</v>
      </c>
      <c r="AE84" s="56">
        <f>U84/AC84</f>
        <v>4.2734676944336761E-2</v>
      </c>
      <c r="AF84" s="56">
        <f>+R84/J84</f>
        <v>1.0047757980889353E-2</v>
      </c>
      <c r="AG84" s="56">
        <f>+U84/J84</f>
        <v>1.2422338467708422E-3</v>
      </c>
      <c r="AH84" s="192">
        <f>+AC84/J84+Z84</f>
        <v>2.9068520826514965E-2</v>
      </c>
    </row>
    <row r="85" spans="1:34" ht="13.5" customHeight="1" x14ac:dyDescent="0.2">
      <c r="A85" s="8" t="s">
        <v>243</v>
      </c>
      <c r="B85" s="57" t="s">
        <v>244</v>
      </c>
      <c r="C85" s="57" t="s">
        <v>209</v>
      </c>
      <c r="D85" s="57" t="s">
        <v>27</v>
      </c>
      <c r="E85" s="57" t="s">
        <v>28</v>
      </c>
      <c r="F85" s="57" t="s">
        <v>29</v>
      </c>
      <c r="G85" s="57" t="s">
        <v>241</v>
      </c>
      <c r="H85" s="57" t="s">
        <v>74</v>
      </c>
      <c r="I85" s="57" t="s">
        <v>32</v>
      </c>
      <c r="J85" s="21">
        <v>2663768862.909091</v>
      </c>
      <c r="K85" s="55" t="s">
        <v>242</v>
      </c>
      <c r="L85" s="56"/>
      <c r="M85" s="56"/>
      <c r="N85" s="56" t="s">
        <v>212</v>
      </c>
      <c r="O85" s="56"/>
      <c r="P85" s="56"/>
      <c r="Q85" s="145">
        <v>43626332.350000001</v>
      </c>
      <c r="R85" s="21">
        <v>20014309</v>
      </c>
      <c r="S85" s="21"/>
      <c r="T85" s="158">
        <v>19970882</v>
      </c>
      <c r="U85" s="158">
        <v>1284552</v>
      </c>
      <c r="V85" s="157">
        <v>1969283</v>
      </c>
      <c r="W85" s="12">
        <v>320567.34999999998</v>
      </c>
      <c r="X85" s="21">
        <v>269035</v>
      </c>
      <c r="Y85" s="21"/>
      <c r="Z85" s="180">
        <v>7.4091640105358768E-4</v>
      </c>
      <c r="AA85" s="60">
        <v>1.6799999999999999E-2</v>
      </c>
      <c r="AB85" s="12" t="e">
        <f>+R85+S85+T85+U85+V85+W85+Y85+#REF!+#REF!+#REF!-Q85</f>
        <v>#REF!</v>
      </c>
      <c r="AC85" s="145">
        <f>+R85+T85+U85+V85</f>
        <v>43239026</v>
      </c>
      <c r="AD85" s="56">
        <f>+R85/AC85</f>
        <v>0.46287603703191649</v>
      </c>
      <c r="AE85" s="56">
        <f>U85/AC85</f>
        <v>2.9708162251388365E-2</v>
      </c>
      <c r="AF85" s="56">
        <f>+R85/J85</f>
        <v>7.5135306515079752E-3</v>
      </c>
      <c r="AG85" s="56">
        <f>+U85/J85</f>
        <v>4.8223102908303618E-4</v>
      </c>
      <c r="AH85" s="192">
        <f>+AC85/J85+Z85</f>
        <v>1.6973190380252683E-2</v>
      </c>
    </row>
    <row r="86" spans="1:34" ht="13.5" customHeight="1" x14ac:dyDescent="0.2">
      <c r="A86" s="8" t="s">
        <v>245</v>
      </c>
      <c r="B86" s="57" t="s">
        <v>246</v>
      </c>
      <c r="C86" s="57" t="s">
        <v>209</v>
      </c>
      <c r="D86" s="228" t="s">
        <v>27</v>
      </c>
      <c r="E86" s="228" t="s">
        <v>28</v>
      </c>
      <c r="F86" s="228" t="s">
        <v>29</v>
      </c>
      <c r="G86" s="228" t="s">
        <v>247</v>
      </c>
      <c r="H86" s="228" t="s">
        <v>74</v>
      </c>
      <c r="I86" s="57" t="s">
        <v>32</v>
      </c>
      <c r="J86" s="21">
        <v>2534565965.6086955</v>
      </c>
      <c r="K86" s="241" t="s">
        <v>242</v>
      </c>
      <c r="L86" s="210"/>
      <c r="M86" s="210"/>
      <c r="N86" s="210" t="s">
        <v>212</v>
      </c>
      <c r="O86" s="210"/>
      <c r="P86" s="210"/>
      <c r="Q86" s="193">
        <v>56515067.780000001</v>
      </c>
      <c r="R86" s="234">
        <v>25425403</v>
      </c>
      <c r="S86" s="237"/>
      <c r="T86" s="234">
        <v>23018163</v>
      </c>
      <c r="U86" s="234">
        <v>3725428</v>
      </c>
      <c r="V86" s="195">
        <v>3176112</v>
      </c>
      <c r="W86" s="199">
        <v>1123622.78</v>
      </c>
      <c r="X86" s="237">
        <v>1094572.78</v>
      </c>
      <c r="Y86" s="237"/>
      <c r="Z86" s="237"/>
      <c r="AA86" s="244">
        <v>2.1700000000000001E-2</v>
      </c>
      <c r="AB86" s="199" t="e">
        <f>+R86+S86+T86+U86+V86+W86+Y86+#REF!+#REF!+#REF!-Q86</f>
        <v>#REF!</v>
      </c>
      <c r="AC86" s="193">
        <f>+R86+T86+U86+V86</f>
        <v>55345106</v>
      </c>
      <c r="AD86" s="210">
        <f>+R86/AC86</f>
        <v>0.45939749397173435</v>
      </c>
      <c r="AE86" s="210">
        <f>U86/AC86</f>
        <v>6.7312690665006586E-2</v>
      </c>
      <c r="AF86" s="210">
        <f>+R86/J86</f>
        <v>1.0031462327276178E-2</v>
      </c>
      <c r="AG86" s="210">
        <f>+U86/J86</f>
        <v>1.4698485068252345E-3</v>
      </c>
      <c r="AH86" s="204">
        <f>+AC86/J86+Z86</f>
        <v>2.1836127664843968E-2</v>
      </c>
    </row>
    <row r="87" spans="1:34" ht="13.5" customHeight="1" x14ac:dyDescent="0.2">
      <c r="A87" s="8" t="s">
        <v>248</v>
      </c>
      <c r="B87" s="57" t="s">
        <v>246</v>
      </c>
      <c r="C87" s="57" t="s">
        <v>209</v>
      </c>
      <c r="D87" s="229"/>
      <c r="E87" s="229"/>
      <c r="F87" s="229"/>
      <c r="G87" s="229"/>
      <c r="H87" s="229"/>
      <c r="I87" s="57" t="s">
        <v>32</v>
      </c>
      <c r="J87" s="21">
        <v>2534565965.6086955</v>
      </c>
      <c r="K87" s="242"/>
      <c r="L87" s="232"/>
      <c r="M87" s="232"/>
      <c r="N87" s="232"/>
      <c r="O87" s="232"/>
      <c r="P87" s="232"/>
      <c r="Q87" s="227"/>
      <c r="R87" s="235"/>
      <c r="S87" s="238"/>
      <c r="T87" s="235"/>
      <c r="U87" s="235"/>
      <c r="V87" s="223">
        <v>0</v>
      </c>
      <c r="W87" s="219">
        <v>0</v>
      </c>
      <c r="X87" s="238"/>
      <c r="Y87" s="238"/>
      <c r="Z87" s="238"/>
      <c r="AA87" s="245"/>
      <c r="AB87" s="219"/>
      <c r="AC87" s="227"/>
      <c r="AD87" s="225"/>
      <c r="AE87" s="225"/>
      <c r="AF87" s="225"/>
      <c r="AG87" s="225"/>
      <c r="AH87" s="220"/>
    </row>
    <row r="88" spans="1:34" ht="13.5" customHeight="1" x14ac:dyDescent="0.2">
      <c r="A88" s="8" t="s">
        <v>249</v>
      </c>
      <c r="B88" s="57" t="s">
        <v>250</v>
      </c>
      <c r="C88" s="57" t="s">
        <v>209</v>
      </c>
      <c r="D88" s="240"/>
      <c r="E88" s="240"/>
      <c r="F88" s="240"/>
      <c r="G88" s="240"/>
      <c r="H88" s="240"/>
      <c r="I88" s="57" t="s">
        <v>32</v>
      </c>
      <c r="J88" s="21">
        <v>0</v>
      </c>
      <c r="K88" s="243"/>
      <c r="L88" s="233"/>
      <c r="M88" s="233"/>
      <c r="N88" s="233"/>
      <c r="O88" s="233"/>
      <c r="P88" s="233"/>
      <c r="Q88" s="194"/>
      <c r="R88" s="236"/>
      <c r="S88" s="239"/>
      <c r="T88" s="236"/>
      <c r="U88" s="236"/>
      <c r="V88" s="196">
        <v>0</v>
      </c>
      <c r="W88" s="200">
        <v>0</v>
      </c>
      <c r="X88" s="239"/>
      <c r="Y88" s="239"/>
      <c r="Z88" s="239"/>
      <c r="AA88" s="246"/>
      <c r="AB88" s="200"/>
      <c r="AC88" s="194"/>
      <c r="AD88" s="211"/>
      <c r="AE88" s="211"/>
      <c r="AF88" s="211"/>
      <c r="AG88" s="211"/>
      <c r="AH88" s="205"/>
    </row>
    <row r="89" spans="1:34" ht="13.5" customHeight="1" x14ac:dyDescent="0.2">
      <c r="A89" s="8" t="s">
        <v>251</v>
      </c>
      <c r="B89" s="57" t="s">
        <v>252</v>
      </c>
      <c r="C89" s="57" t="s">
        <v>209</v>
      </c>
      <c r="D89" s="57" t="s">
        <v>27</v>
      </c>
      <c r="E89" s="57" t="s">
        <v>28</v>
      </c>
      <c r="F89" s="57" t="s">
        <v>29</v>
      </c>
      <c r="G89" s="83" t="s">
        <v>164</v>
      </c>
      <c r="H89" s="57" t="s">
        <v>64</v>
      </c>
      <c r="I89" s="57" t="s">
        <v>32</v>
      </c>
      <c r="J89" s="21">
        <v>1981844014.1976285</v>
      </c>
      <c r="K89" s="55" t="s">
        <v>242</v>
      </c>
      <c r="L89" s="56"/>
      <c r="M89" s="56"/>
      <c r="N89" s="56" t="s">
        <v>212</v>
      </c>
      <c r="O89" s="56"/>
      <c r="P89" s="56"/>
      <c r="Q89" s="145">
        <v>15040986.870000249</v>
      </c>
      <c r="R89" s="21">
        <v>4922154.5808178429</v>
      </c>
      <c r="S89" s="21"/>
      <c r="T89" s="158">
        <v>7522993.6531870002</v>
      </c>
      <c r="U89" s="158">
        <v>994226.52244600002</v>
      </c>
      <c r="V89" s="157">
        <v>1543512.2435491569</v>
      </c>
      <c r="W89" s="12">
        <v>18960.87</v>
      </c>
      <c r="X89" s="21"/>
      <c r="Y89" s="21"/>
      <c r="Z89" s="158"/>
      <c r="AA89" s="60">
        <v>3.0499999999999999E-2</v>
      </c>
      <c r="AB89" s="12" t="e">
        <f>+R89+S89+T89+U89+V89+W89+Y89+#REF!+#REF!+#REF!-Q89</f>
        <v>#REF!</v>
      </c>
      <c r="AC89" s="145">
        <f t="shared" ref="AC89:AC93" si="17">+R89+T89+U89+V89</f>
        <v>14982887</v>
      </c>
      <c r="AD89" s="56">
        <f>+R89/AC89</f>
        <v>0.32851843445244183</v>
      </c>
      <c r="AE89" s="56">
        <f>U89/AC89</f>
        <v>6.635747319231601E-2</v>
      </c>
      <c r="AF89" s="56">
        <f>+R89/J89</f>
        <v>2.4836236078905694E-3</v>
      </c>
      <c r="AG89" s="56">
        <f>+U89/J89</f>
        <v>5.0166739426691135E-4</v>
      </c>
      <c r="AH89" s="192">
        <f>+AC89/J89+Z89</f>
        <v>7.5600737962548421E-3</v>
      </c>
    </row>
    <row r="90" spans="1:34" ht="13.5" customHeight="1" x14ac:dyDescent="0.2">
      <c r="A90" s="8" t="s">
        <v>253</v>
      </c>
      <c r="B90" s="57" t="s">
        <v>254</v>
      </c>
      <c r="C90" s="57" t="s">
        <v>209</v>
      </c>
      <c r="D90" s="57" t="s">
        <v>27</v>
      </c>
      <c r="E90" s="57" t="s">
        <v>28</v>
      </c>
      <c r="F90" s="57" t="s">
        <v>29</v>
      </c>
      <c r="G90" s="83" t="s">
        <v>164</v>
      </c>
      <c r="H90" s="57" t="s">
        <v>64</v>
      </c>
      <c r="I90" s="57" t="s">
        <v>32</v>
      </c>
      <c r="J90" s="21">
        <v>931885385.541502</v>
      </c>
      <c r="K90" s="55" t="s">
        <v>242</v>
      </c>
      <c r="L90" s="56"/>
      <c r="M90" s="56"/>
      <c r="N90" s="56" t="s">
        <v>212</v>
      </c>
      <c r="O90" s="56"/>
      <c r="P90" s="56"/>
      <c r="Q90" s="145">
        <v>8827269.7100000009</v>
      </c>
      <c r="R90" s="21">
        <v>2605797.0547826244</v>
      </c>
      <c r="S90" s="21"/>
      <c r="T90" s="158">
        <v>4415574.1911340002</v>
      </c>
      <c r="U90" s="158">
        <v>467926.16769799998</v>
      </c>
      <c r="V90" s="157">
        <v>1281022.5863853756</v>
      </c>
      <c r="W90" s="12">
        <v>17810.71</v>
      </c>
      <c r="X90" s="21"/>
      <c r="Y90" s="21"/>
      <c r="Z90" s="158"/>
      <c r="AA90" s="60">
        <v>3.0499999999999999E-2</v>
      </c>
      <c r="AB90" s="12" t="e">
        <f>+R90+S90+T90+U90+V90+W90+Y90+#REF!+#REF!+#REF!-Q90</f>
        <v>#REF!</v>
      </c>
      <c r="AC90" s="145">
        <f t="shared" si="17"/>
        <v>8770320</v>
      </c>
      <c r="AD90" s="56">
        <f>+R90/AC90</f>
        <v>0.29711539086175015</v>
      </c>
      <c r="AE90" s="56">
        <f>U90/AC90</f>
        <v>5.3353374528865537E-2</v>
      </c>
      <c r="AF90" s="56">
        <f>+R90/J90</f>
        <v>2.7962634624519216E-3</v>
      </c>
      <c r="AG90" s="56">
        <f>+U90/J90</f>
        <v>5.0212845373264056E-4</v>
      </c>
      <c r="AH90" s="192">
        <f>+AC90/J90+Z90</f>
        <v>9.4113719735005007E-3</v>
      </c>
    </row>
    <row r="91" spans="1:34" ht="13.5" customHeight="1" x14ac:dyDescent="0.2">
      <c r="A91" s="8" t="s">
        <v>255</v>
      </c>
      <c r="B91" s="57" t="s">
        <v>256</v>
      </c>
      <c r="C91" s="57" t="s">
        <v>209</v>
      </c>
      <c r="D91" s="57" t="s">
        <v>27</v>
      </c>
      <c r="E91" s="57" t="s">
        <v>28</v>
      </c>
      <c r="F91" s="57" t="s">
        <v>29</v>
      </c>
      <c r="G91" s="83" t="s">
        <v>164</v>
      </c>
      <c r="H91" s="57" t="s">
        <v>74</v>
      </c>
      <c r="I91" s="57" t="s">
        <v>32</v>
      </c>
      <c r="J91" s="21">
        <v>3401219427.055336</v>
      </c>
      <c r="K91" s="55" t="s">
        <v>242</v>
      </c>
      <c r="L91" s="56"/>
      <c r="M91" s="56"/>
      <c r="N91" s="56" t="s">
        <v>212</v>
      </c>
      <c r="O91" s="56"/>
      <c r="P91" s="56"/>
      <c r="Q91" s="145">
        <v>45750705</v>
      </c>
      <c r="R91" s="21">
        <v>19458195.829874467</v>
      </c>
      <c r="S91" s="21"/>
      <c r="T91" s="158">
        <v>22875932.348303001</v>
      </c>
      <c r="U91" s="158">
        <v>1220049.7250570001</v>
      </c>
      <c r="V91" s="157">
        <v>2153588.096765534</v>
      </c>
      <c r="W91" s="12">
        <v>3800</v>
      </c>
      <c r="X91" s="21"/>
      <c r="Y91" s="21"/>
      <c r="Z91" s="158"/>
      <c r="AA91" s="60">
        <v>1.44E-2</v>
      </c>
      <c r="AB91" s="12" t="e">
        <f>+R91+S91+T91+U91+V91+W91+Y91+#REF!+#REF!+#REF!-Q91</f>
        <v>#REF!</v>
      </c>
      <c r="AC91" s="145">
        <f t="shared" si="17"/>
        <v>45707766</v>
      </c>
      <c r="AD91" s="56">
        <f>+R91/AC91</f>
        <v>0.42570874782798324</v>
      </c>
      <c r="AE91" s="56">
        <f>U91/AC91</f>
        <v>2.6692394571570181E-2</v>
      </c>
      <c r="AF91" s="56">
        <f>+R91/J91</f>
        <v>5.7209469271792129E-3</v>
      </c>
      <c r="AG91" s="56">
        <f>+U91/J91</f>
        <v>3.5870950146644288E-4</v>
      </c>
      <c r="AH91" s="192">
        <f>+AC91/J91+Z91</f>
        <v>1.3438640752317554E-2</v>
      </c>
    </row>
    <row r="92" spans="1:34" ht="13.5" customHeight="1" x14ac:dyDescent="0.2">
      <c r="A92" s="8" t="s">
        <v>257</v>
      </c>
      <c r="B92" s="57" t="s">
        <v>258</v>
      </c>
      <c r="C92" s="57" t="s">
        <v>209</v>
      </c>
      <c r="D92" s="57" t="s">
        <v>27</v>
      </c>
      <c r="E92" s="57" t="s">
        <v>28</v>
      </c>
      <c r="F92" s="57" t="s">
        <v>29</v>
      </c>
      <c r="G92" s="83" t="s">
        <v>164</v>
      </c>
      <c r="H92" s="57" t="s">
        <v>74</v>
      </c>
      <c r="I92" s="57" t="s">
        <v>32</v>
      </c>
      <c r="J92" s="21">
        <v>4357236482.0336437</v>
      </c>
      <c r="K92" s="55" t="s">
        <v>242</v>
      </c>
      <c r="L92" s="56"/>
      <c r="M92" s="56"/>
      <c r="N92" s="56" t="s">
        <v>212</v>
      </c>
      <c r="O92" s="56"/>
      <c r="P92" s="56"/>
      <c r="Q92" s="145">
        <v>58089051</v>
      </c>
      <c r="R92" s="21">
        <v>25060333.231371887</v>
      </c>
      <c r="S92" s="21"/>
      <c r="T92" s="158">
        <v>29045106.083797</v>
      </c>
      <c r="U92" s="158">
        <v>1549072.3243209999</v>
      </c>
      <c r="V92" s="157">
        <v>2392592.3605101109</v>
      </c>
      <c r="W92" s="12">
        <v>2808</v>
      </c>
      <c r="X92" s="21"/>
      <c r="Y92" s="21"/>
      <c r="Z92" s="158"/>
      <c r="AA92" s="60">
        <v>1.3899999999999999E-2</v>
      </c>
      <c r="AB92" s="12" t="e">
        <f>+R92+S92+T92+U92+V92+W92+Y92+#REF!+#REF!+#REF!-Q92</f>
        <v>#REF!</v>
      </c>
      <c r="AC92" s="145">
        <f t="shared" si="17"/>
        <v>58047104</v>
      </c>
      <c r="AD92" s="56">
        <f>+R92/AC92</f>
        <v>0.43172409137537487</v>
      </c>
      <c r="AE92" s="56">
        <f>U92/AC92</f>
        <v>2.6686470427895938E-2</v>
      </c>
      <c r="AF92" s="56">
        <f>+R92/J92</f>
        <v>5.7514283043172193E-3</v>
      </c>
      <c r="AG92" s="56">
        <f>+U92/J92</f>
        <v>3.5551715650696209E-4</v>
      </c>
      <c r="AH92" s="192">
        <f>+AC92/J92+Z92</f>
        <v>1.332199990506547E-2</v>
      </c>
    </row>
    <row r="93" spans="1:34" ht="13.5" customHeight="1" x14ac:dyDescent="0.2">
      <c r="A93" s="8" t="s">
        <v>260</v>
      </c>
      <c r="B93" s="57" t="s">
        <v>261</v>
      </c>
      <c r="C93" s="57" t="s">
        <v>209</v>
      </c>
      <c r="D93" s="228" t="s">
        <v>27</v>
      </c>
      <c r="E93" s="228" t="s">
        <v>28</v>
      </c>
      <c r="F93" s="228" t="s">
        <v>29</v>
      </c>
      <c r="G93" s="228" t="s">
        <v>38</v>
      </c>
      <c r="H93" s="228" t="s">
        <v>64</v>
      </c>
      <c r="I93" s="57" t="s">
        <v>32</v>
      </c>
      <c r="J93" s="21">
        <v>10325692632.067194</v>
      </c>
      <c r="K93" s="241" t="s">
        <v>215</v>
      </c>
      <c r="L93" s="210"/>
      <c r="M93" s="210"/>
      <c r="N93" s="210" t="s">
        <v>212</v>
      </c>
      <c r="O93" s="210"/>
      <c r="P93" s="210"/>
      <c r="Q93" s="193">
        <v>165326420</v>
      </c>
      <c r="R93" s="234">
        <v>77914535</v>
      </c>
      <c r="S93" s="237"/>
      <c r="T93" s="234">
        <v>77325063</v>
      </c>
      <c r="U93" s="234">
        <v>4139932</v>
      </c>
      <c r="V93" s="195">
        <v>5765112</v>
      </c>
      <c r="W93" s="199">
        <v>142639</v>
      </c>
      <c r="X93" s="237"/>
      <c r="Y93" s="237"/>
      <c r="Z93" s="237"/>
      <c r="AA93" s="244">
        <v>1.6E-2</v>
      </c>
      <c r="AB93" s="199" t="e">
        <f>+R93+S93+T93+U93+V93+W93+Y93+#REF!+#REF!+#REF!-Q93</f>
        <v>#REF!</v>
      </c>
      <c r="AC93" s="193">
        <f t="shared" si="17"/>
        <v>165144642</v>
      </c>
      <c r="AD93" s="210">
        <f>+R93/AC93</f>
        <v>0.47179571832551492</v>
      </c>
      <c r="AE93" s="210">
        <f>U93/AC93</f>
        <v>2.5068521448004349E-2</v>
      </c>
      <c r="AF93" s="210">
        <f>+R93/J93</f>
        <v>7.5456957490706933E-3</v>
      </c>
      <c r="AG93" s="210">
        <f>+U93/J93</f>
        <v>4.0093504111706157E-4</v>
      </c>
      <c r="AH93" s="204">
        <f>+AC93/J93+Z93</f>
        <v>1.5993565553862336E-2</v>
      </c>
    </row>
    <row r="94" spans="1:34" ht="13.5" customHeight="1" x14ac:dyDescent="0.2">
      <c r="A94" s="8" t="s">
        <v>262</v>
      </c>
      <c r="B94" s="57" t="s">
        <v>261</v>
      </c>
      <c r="C94" s="57" t="s">
        <v>209</v>
      </c>
      <c r="D94" s="229"/>
      <c r="E94" s="229"/>
      <c r="F94" s="229"/>
      <c r="G94" s="229"/>
      <c r="H94" s="229"/>
      <c r="I94" s="57" t="s">
        <v>32</v>
      </c>
      <c r="J94" s="21">
        <v>10325359069.652174</v>
      </c>
      <c r="K94" s="242"/>
      <c r="L94" s="232"/>
      <c r="M94" s="232"/>
      <c r="N94" s="232"/>
      <c r="O94" s="232"/>
      <c r="P94" s="232"/>
      <c r="Q94" s="227"/>
      <c r="R94" s="235"/>
      <c r="S94" s="238"/>
      <c r="T94" s="235"/>
      <c r="U94" s="235"/>
      <c r="V94" s="223">
        <v>0</v>
      </c>
      <c r="W94" s="219">
        <v>0</v>
      </c>
      <c r="X94" s="238"/>
      <c r="Y94" s="238"/>
      <c r="Z94" s="238"/>
      <c r="AA94" s="245"/>
      <c r="AB94" s="219"/>
      <c r="AC94" s="227"/>
      <c r="AD94" s="247"/>
      <c r="AE94" s="247"/>
      <c r="AF94" s="247"/>
      <c r="AG94" s="247"/>
      <c r="AH94" s="220"/>
    </row>
    <row r="95" spans="1:34" ht="13.5" customHeight="1" x14ac:dyDescent="0.2">
      <c r="A95" s="8" t="s">
        <v>263</v>
      </c>
      <c r="B95" s="57" t="s">
        <v>264</v>
      </c>
      <c r="C95" s="57" t="s">
        <v>209</v>
      </c>
      <c r="D95" s="240"/>
      <c r="E95" s="240"/>
      <c r="F95" s="240"/>
      <c r="G95" s="240"/>
      <c r="H95" s="240"/>
      <c r="I95" s="57" t="s">
        <v>32</v>
      </c>
      <c r="J95" s="21">
        <v>333562.39920948615</v>
      </c>
      <c r="K95" s="243"/>
      <c r="L95" s="233"/>
      <c r="M95" s="233"/>
      <c r="N95" s="233"/>
      <c r="O95" s="233"/>
      <c r="P95" s="233"/>
      <c r="Q95" s="194"/>
      <c r="R95" s="236"/>
      <c r="S95" s="239"/>
      <c r="T95" s="236"/>
      <c r="U95" s="236"/>
      <c r="V95" s="196">
        <v>0</v>
      </c>
      <c r="W95" s="200">
        <v>0</v>
      </c>
      <c r="X95" s="239"/>
      <c r="Y95" s="239"/>
      <c r="Z95" s="239"/>
      <c r="AA95" s="246"/>
      <c r="AB95" s="200"/>
      <c r="AC95" s="194"/>
      <c r="AD95" s="248"/>
      <c r="AE95" s="248"/>
      <c r="AF95" s="248"/>
      <c r="AG95" s="248"/>
      <c r="AH95" s="205"/>
    </row>
    <row r="96" spans="1:34" ht="13.5" customHeight="1" x14ac:dyDescent="0.2">
      <c r="A96" s="8" t="s">
        <v>265</v>
      </c>
      <c r="B96" s="57" t="s">
        <v>266</v>
      </c>
      <c r="C96" s="57" t="s">
        <v>209</v>
      </c>
      <c r="D96" s="57" t="s">
        <v>27</v>
      </c>
      <c r="E96" s="57" t="s">
        <v>28</v>
      </c>
      <c r="F96" s="57" t="s">
        <v>29</v>
      </c>
      <c r="G96" s="83" t="s">
        <v>164</v>
      </c>
      <c r="H96" s="57" t="s">
        <v>64</v>
      </c>
      <c r="I96" s="57" t="s">
        <v>32</v>
      </c>
      <c r="J96" s="21">
        <v>3014394630.7272725</v>
      </c>
      <c r="K96" s="55" t="s">
        <v>242</v>
      </c>
      <c r="L96" s="56"/>
      <c r="M96" s="56"/>
      <c r="N96" s="56" t="s">
        <v>212</v>
      </c>
      <c r="O96" s="56"/>
      <c r="P96" s="56"/>
      <c r="Q96" s="145">
        <v>37369166</v>
      </c>
      <c r="R96" s="21">
        <v>15136955.921019483</v>
      </c>
      <c r="S96" s="21"/>
      <c r="T96" s="158">
        <v>18595586.515664998</v>
      </c>
      <c r="U96" s="158">
        <v>1517230.665632</v>
      </c>
      <c r="V96" s="157">
        <v>2056881.897683518</v>
      </c>
      <c r="W96" s="12">
        <v>23372</v>
      </c>
      <c r="X96" s="21"/>
      <c r="Y96" s="21"/>
      <c r="Z96" s="158"/>
      <c r="AA96" s="60">
        <v>0.03</v>
      </c>
      <c r="AB96" s="12" t="e">
        <f>+R96+S96+T96+U96+V96+W96+Y96+#REF!+#REF!+#REF!-Q96</f>
        <v>#REF!</v>
      </c>
      <c r="AC96" s="145">
        <f t="shared" ref="AC96:AC104" si="18">+R96+T96+U96+V96</f>
        <v>37306655</v>
      </c>
      <c r="AD96" s="56">
        <f t="shared" ref="AD96:AD104" si="19">+R96/AC96</f>
        <v>0.40574412047983083</v>
      </c>
      <c r="AE96" s="56">
        <f t="shared" ref="AE96:AE104" si="20">U96/AC96</f>
        <v>4.0669169230851704E-2</v>
      </c>
      <c r="AF96" s="56">
        <f t="shared" ref="AF96:AF104" si="21">+R96/J96</f>
        <v>5.0215574851151601E-3</v>
      </c>
      <c r="AG96" s="56">
        <f t="shared" ref="AG96:AG104" si="22">+U96/J96</f>
        <v>5.0332847934576603E-4</v>
      </c>
      <c r="AH96" s="192">
        <f t="shared" ref="AH96:AH104" si="23">+AC96/J96+Z96</f>
        <v>1.2376168209601393E-2</v>
      </c>
    </row>
    <row r="97" spans="1:34" ht="13.5" customHeight="1" x14ac:dyDescent="0.2">
      <c r="A97" s="8" t="s">
        <v>267</v>
      </c>
      <c r="B97" s="57" t="s">
        <v>268</v>
      </c>
      <c r="C97" s="57" t="s">
        <v>209</v>
      </c>
      <c r="D97" s="57" t="s">
        <v>27</v>
      </c>
      <c r="E97" s="57" t="s">
        <v>28</v>
      </c>
      <c r="F97" s="57" t="s">
        <v>29</v>
      </c>
      <c r="G97" s="83" t="s">
        <v>164</v>
      </c>
      <c r="H97" s="57" t="s">
        <v>64</v>
      </c>
      <c r="I97" s="57" t="s">
        <v>32</v>
      </c>
      <c r="J97" s="21">
        <v>1945492387.2806325</v>
      </c>
      <c r="K97" s="55" t="s">
        <v>242</v>
      </c>
      <c r="L97" s="56"/>
      <c r="M97" s="56"/>
      <c r="N97" s="56" t="s">
        <v>212</v>
      </c>
      <c r="O97" s="56"/>
      <c r="P97" s="56"/>
      <c r="Q97" s="145">
        <v>18451173.199999999</v>
      </c>
      <c r="R97" s="21">
        <v>6417397.4664431419</v>
      </c>
      <c r="S97" s="21"/>
      <c r="T97" s="158">
        <v>9209558.4777530003</v>
      </c>
      <c r="U97" s="158">
        <v>977491.71898200002</v>
      </c>
      <c r="V97" s="157">
        <v>1789656.3368218581</v>
      </c>
      <c r="W97" s="12">
        <v>17930.2</v>
      </c>
      <c r="X97" s="21"/>
      <c r="Y97" s="21"/>
      <c r="Z97" s="158"/>
      <c r="AA97" s="60">
        <v>3.0499999999999999E-2</v>
      </c>
      <c r="AB97" s="12" t="e">
        <f>+R97+S97+T97+U97+V97+W97+Y97+#REF!+#REF!+#REF!-Q97</f>
        <v>#REF!</v>
      </c>
      <c r="AC97" s="145">
        <f t="shared" si="18"/>
        <v>18394104</v>
      </c>
      <c r="AD97" s="56">
        <f t="shared" si="19"/>
        <v>0.34888339581222017</v>
      </c>
      <c r="AE97" s="56">
        <f t="shared" si="20"/>
        <v>5.3141578354781512E-2</v>
      </c>
      <c r="AF97" s="56">
        <f t="shared" si="21"/>
        <v>3.2985980867358943E-3</v>
      </c>
      <c r="AG97" s="56">
        <f t="shared" si="22"/>
        <v>5.0243924128036139E-4</v>
      </c>
      <c r="AH97" s="192">
        <f t="shared" si="23"/>
        <v>9.4547293632492105E-3</v>
      </c>
    </row>
    <row r="98" spans="1:34" ht="13.5" customHeight="1" x14ac:dyDescent="0.2">
      <c r="A98" s="8" t="s">
        <v>269</v>
      </c>
      <c r="B98" s="57" t="s">
        <v>270</v>
      </c>
      <c r="C98" s="57" t="s">
        <v>209</v>
      </c>
      <c r="D98" s="57" t="s">
        <v>27</v>
      </c>
      <c r="E98" s="57" t="s">
        <v>28</v>
      </c>
      <c r="F98" s="57" t="s">
        <v>29</v>
      </c>
      <c r="G98" s="83" t="s">
        <v>164</v>
      </c>
      <c r="H98" s="57" t="s">
        <v>64</v>
      </c>
      <c r="I98" s="57" t="s">
        <v>32</v>
      </c>
      <c r="J98" s="21">
        <v>1949996557.43083</v>
      </c>
      <c r="K98" s="55" t="s">
        <v>242</v>
      </c>
      <c r="L98" s="56"/>
      <c r="M98" s="56"/>
      <c r="N98" s="56" t="s">
        <v>212</v>
      </c>
      <c r="O98" s="56"/>
      <c r="P98" s="56"/>
      <c r="Q98" s="145">
        <v>18220683</v>
      </c>
      <c r="R98" s="21">
        <v>6280625.7642675936</v>
      </c>
      <c r="S98" s="21"/>
      <c r="T98" s="158">
        <v>9110757.7205599993</v>
      </c>
      <c r="U98" s="158">
        <v>980331.13581300003</v>
      </c>
      <c r="V98" s="157">
        <v>1790782.3793594074</v>
      </c>
      <c r="W98" s="12">
        <v>19047</v>
      </c>
      <c r="X98" s="21"/>
      <c r="Y98" s="21"/>
      <c r="Z98" s="158"/>
      <c r="AA98" s="60">
        <v>3.0499999999999999E-2</v>
      </c>
      <c r="AB98" s="12" t="e">
        <f>+R98+S98+T98+U98+V98+W98+Y98+#REF!+#REF!+#REF!-Q98</f>
        <v>#REF!</v>
      </c>
      <c r="AC98" s="145">
        <f t="shared" si="18"/>
        <v>18162497</v>
      </c>
      <c r="AD98" s="56">
        <f t="shared" si="19"/>
        <v>0.34580188859866534</v>
      </c>
      <c r="AE98" s="56">
        <f t="shared" si="20"/>
        <v>5.3975570419254576E-2</v>
      </c>
      <c r="AF98" s="56">
        <f t="shared" si="21"/>
        <v>3.220839411400027E-3</v>
      </c>
      <c r="AG98" s="56">
        <f t="shared" si="22"/>
        <v>5.0273480333965881E-4</v>
      </c>
      <c r="AH98" s="192">
        <f t="shared" si="23"/>
        <v>9.3141174689711E-3</v>
      </c>
    </row>
    <row r="99" spans="1:34" ht="13.5" customHeight="1" x14ac:dyDescent="0.2">
      <c r="A99" s="8" t="s">
        <v>271</v>
      </c>
      <c r="B99" s="57" t="s">
        <v>272</v>
      </c>
      <c r="C99" s="57" t="s">
        <v>209</v>
      </c>
      <c r="D99" s="57" t="s">
        <v>27</v>
      </c>
      <c r="E99" s="57" t="s">
        <v>28</v>
      </c>
      <c r="F99" s="57" t="s">
        <v>29</v>
      </c>
      <c r="G99" s="57" t="s">
        <v>241</v>
      </c>
      <c r="H99" s="57" t="s">
        <v>74</v>
      </c>
      <c r="I99" s="57" t="s">
        <v>32</v>
      </c>
      <c r="J99" s="21">
        <v>422301444.284585</v>
      </c>
      <c r="K99" s="55" t="s">
        <v>242</v>
      </c>
      <c r="L99" s="56"/>
      <c r="M99" s="56"/>
      <c r="N99" s="56" t="s">
        <v>212</v>
      </c>
      <c r="O99" s="56"/>
      <c r="P99" s="56"/>
      <c r="Q99" s="145">
        <v>4819559</v>
      </c>
      <c r="R99" s="21">
        <v>1057475</v>
      </c>
      <c r="S99" s="21"/>
      <c r="T99" s="158">
        <v>1055261</v>
      </c>
      <c r="U99" s="158">
        <v>707000</v>
      </c>
      <c r="V99" s="157">
        <v>1943283</v>
      </c>
      <c r="W99" s="12">
        <v>6601</v>
      </c>
      <c r="X99" s="21"/>
      <c r="Y99" s="21"/>
      <c r="Z99" s="158"/>
      <c r="AA99" s="60">
        <v>8.0000000000000002E-3</v>
      </c>
      <c r="AB99" s="12" t="e">
        <f>+R99+S99+T99+U99+V99+W99+Y99+#REF!+#REF!+#REF!-Q99</f>
        <v>#REF!</v>
      </c>
      <c r="AC99" s="145">
        <f t="shared" si="18"/>
        <v>4763019</v>
      </c>
      <c r="AD99" s="56">
        <f t="shared" si="19"/>
        <v>0.22201780005496513</v>
      </c>
      <c r="AE99" s="56">
        <f t="shared" si="20"/>
        <v>0.14843526763172685</v>
      </c>
      <c r="AF99" s="56">
        <f t="shared" si="21"/>
        <v>2.5040762098066079E-3</v>
      </c>
      <c r="AG99" s="56">
        <f t="shared" si="22"/>
        <v>1.6741595596428017E-3</v>
      </c>
      <c r="AH99" s="192">
        <f t="shared" si="23"/>
        <v>1.1278718234243703E-2</v>
      </c>
    </row>
    <row r="100" spans="1:34" ht="13.5" customHeight="1" x14ac:dyDescent="0.2">
      <c r="A100" s="8" t="s">
        <v>273</v>
      </c>
      <c r="B100" s="57" t="s">
        <v>274</v>
      </c>
      <c r="C100" s="57" t="s">
        <v>209</v>
      </c>
      <c r="D100" s="57" t="s">
        <v>27</v>
      </c>
      <c r="E100" s="57" t="s">
        <v>28</v>
      </c>
      <c r="F100" s="57" t="s">
        <v>29</v>
      </c>
      <c r="G100" s="83" t="s">
        <v>113</v>
      </c>
      <c r="H100" s="57" t="s">
        <v>74</v>
      </c>
      <c r="I100" s="57" t="s">
        <v>32</v>
      </c>
      <c r="J100" s="21">
        <v>11567763318.205534</v>
      </c>
      <c r="K100" s="55" t="s">
        <v>242</v>
      </c>
      <c r="L100" s="56"/>
      <c r="M100" s="56"/>
      <c r="N100" s="56" t="s">
        <v>212</v>
      </c>
      <c r="O100" s="56"/>
      <c r="P100" s="56"/>
      <c r="Q100" s="145">
        <v>242951244</v>
      </c>
      <c r="R100" s="21">
        <v>115913954</v>
      </c>
      <c r="S100" s="21"/>
      <c r="T100" s="158">
        <v>115619614</v>
      </c>
      <c r="U100" s="158">
        <v>4972709</v>
      </c>
      <c r="V100" s="157">
        <v>6367386</v>
      </c>
      <c r="W100" s="12">
        <v>28842</v>
      </c>
      <c r="X100" s="21"/>
      <c r="Y100" s="21"/>
      <c r="Z100" s="158"/>
      <c r="AA100" s="60">
        <v>2.0899999999999998E-2</v>
      </c>
      <c r="AB100" s="12" t="e">
        <f>+R100+S100+T100+U100+V100+W100+Y100+#REF!+#REF!+#REF!-Q100</f>
        <v>#REF!</v>
      </c>
      <c r="AC100" s="145">
        <f t="shared" si="18"/>
        <v>242873663</v>
      </c>
      <c r="AD100" s="56">
        <f t="shared" si="19"/>
        <v>0.477260286554825</v>
      </c>
      <c r="AE100" s="56">
        <f t="shared" si="20"/>
        <v>2.0474467830626824E-2</v>
      </c>
      <c r="AF100" s="56">
        <f t="shared" si="21"/>
        <v>1.0020429257709029E-2</v>
      </c>
      <c r="AG100" s="56">
        <f t="shared" si="22"/>
        <v>4.2987644743507758E-4</v>
      </c>
      <c r="AH100" s="192">
        <f t="shared" si="23"/>
        <v>2.099573239173743E-2</v>
      </c>
    </row>
    <row r="101" spans="1:34" ht="13.5" customHeight="1" x14ac:dyDescent="0.2">
      <c r="A101" s="8" t="s">
        <v>275</v>
      </c>
      <c r="B101" s="57" t="s">
        <v>276</v>
      </c>
      <c r="C101" s="57" t="s">
        <v>209</v>
      </c>
      <c r="D101" s="57" t="s">
        <v>27</v>
      </c>
      <c r="E101" s="57" t="s">
        <v>28</v>
      </c>
      <c r="F101" s="57" t="s">
        <v>29</v>
      </c>
      <c r="G101" s="57" t="s">
        <v>277</v>
      </c>
      <c r="H101" s="57" t="s">
        <v>74</v>
      </c>
      <c r="I101" s="57" t="s">
        <v>278</v>
      </c>
      <c r="J101" s="21">
        <v>92280680.435968339</v>
      </c>
      <c r="K101" s="55" t="s">
        <v>279</v>
      </c>
      <c r="L101" s="56"/>
      <c r="M101" s="56"/>
      <c r="N101" s="56" t="s">
        <v>221</v>
      </c>
      <c r="O101" s="56"/>
      <c r="P101" s="56"/>
      <c r="Q101" s="145">
        <v>1218382.6343443354</v>
      </c>
      <c r="R101" s="21">
        <v>449320.38292595895</v>
      </c>
      <c r="S101" s="21"/>
      <c r="T101" s="158">
        <v>603523.66051739512</v>
      </c>
      <c r="U101" s="158">
        <v>55922.754674397853</v>
      </c>
      <c r="V101" s="157">
        <v>88215.904308652971</v>
      </c>
      <c r="W101" s="12">
        <v>17150.244139161459</v>
      </c>
      <c r="X101" s="21"/>
      <c r="Y101" s="21"/>
      <c r="Z101" s="158"/>
      <c r="AA101" s="60">
        <v>1.3899999999999999E-2</v>
      </c>
      <c r="AB101" s="12" t="e">
        <f>+R101+S101+T101+U101+V101+W101+Y101+#REF!+#REF!+#REF!-Q101</f>
        <v>#REF!</v>
      </c>
      <c r="AC101" s="145">
        <f t="shared" si="18"/>
        <v>1196982.7024264049</v>
      </c>
      <c r="AD101" s="56">
        <f t="shared" si="19"/>
        <v>0.37537750713952767</v>
      </c>
      <c r="AE101" s="56">
        <f t="shared" si="20"/>
        <v>4.6719768431938723E-2</v>
      </c>
      <c r="AF101" s="56">
        <f t="shared" si="21"/>
        <v>4.8690623086349383E-3</v>
      </c>
      <c r="AG101" s="56">
        <f t="shared" si="22"/>
        <v>6.0600717734414088E-4</v>
      </c>
      <c r="AH101" s="192">
        <f t="shared" si="23"/>
        <v>1.2971108327023731E-2</v>
      </c>
    </row>
    <row r="102" spans="1:34" ht="13.5" customHeight="1" x14ac:dyDescent="0.2">
      <c r="A102" s="8" t="s">
        <v>280</v>
      </c>
      <c r="B102" s="57" t="s">
        <v>281</v>
      </c>
      <c r="C102" s="57" t="s">
        <v>209</v>
      </c>
      <c r="D102" s="57" t="s">
        <v>27</v>
      </c>
      <c r="E102" s="57" t="s">
        <v>28</v>
      </c>
      <c r="F102" s="57" t="s">
        <v>29</v>
      </c>
      <c r="G102" s="57" t="s">
        <v>73</v>
      </c>
      <c r="H102" s="57" t="s">
        <v>64</v>
      </c>
      <c r="I102" s="57" t="s">
        <v>32</v>
      </c>
      <c r="J102" s="21">
        <v>13560723671.24506</v>
      </c>
      <c r="K102" s="55" t="s">
        <v>242</v>
      </c>
      <c r="L102" s="56"/>
      <c r="M102" s="56"/>
      <c r="N102" s="56" t="s">
        <v>212</v>
      </c>
      <c r="O102" s="56"/>
      <c r="P102" s="56"/>
      <c r="Q102" s="145">
        <v>280108293</v>
      </c>
      <c r="R102" s="21">
        <v>132272372</v>
      </c>
      <c r="S102" s="21"/>
      <c r="T102" s="158">
        <v>131801909</v>
      </c>
      <c r="U102" s="158">
        <v>5488069</v>
      </c>
      <c r="V102" s="157">
        <v>6196698</v>
      </c>
      <c r="W102" s="12">
        <v>4238059</v>
      </c>
      <c r="X102" s="21">
        <v>2777363</v>
      </c>
      <c r="Y102" s="21"/>
      <c r="Z102" s="158"/>
      <c r="AA102" s="60">
        <v>2.1999999999999999E-2</v>
      </c>
      <c r="AB102" s="12" t="e">
        <f>+R102+S102+T102+U102+V102+W102+Y102+#REF!+#REF!+#REF!-Q102</f>
        <v>#REF!</v>
      </c>
      <c r="AC102" s="145">
        <f t="shared" si="18"/>
        <v>275759048</v>
      </c>
      <c r="AD102" s="56">
        <f t="shared" si="19"/>
        <v>0.47966648042678184</v>
      </c>
      <c r="AE102" s="56">
        <f t="shared" si="20"/>
        <v>1.9901682428204497E-2</v>
      </c>
      <c r="AF102" s="56">
        <f t="shared" si="21"/>
        <v>9.7540791484806936E-3</v>
      </c>
      <c r="AG102" s="56">
        <f t="shared" si="22"/>
        <v>4.0470325426932913E-4</v>
      </c>
      <c r="AH102" s="192">
        <f t="shared" si="23"/>
        <v>2.0335127732507032E-2</v>
      </c>
    </row>
    <row r="103" spans="1:34" ht="13.5" customHeight="1" x14ac:dyDescent="0.2">
      <c r="A103" s="8" t="s">
        <v>282</v>
      </c>
      <c r="B103" s="57" t="s">
        <v>283</v>
      </c>
      <c r="C103" s="57" t="s">
        <v>209</v>
      </c>
      <c r="D103" s="57" t="s">
        <v>27</v>
      </c>
      <c r="E103" s="57" t="s">
        <v>28</v>
      </c>
      <c r="F103" s="57" t="s">
        <v>29</v>
      </c>
      <c r="G103" s="57" t="s">
        <v>241</v>
      </c>
      <c r="H103" s="57" t="s">
        <v>74</v>
      </c>
      <c r="I103" s="57" t="s">
        <v>278</v>
      </c>
      <c r="J103" s="21">
        <v>1540862085.9513452</v>
      </c>
      <c r="K103" s="55" t="s">
        <v>279</v>
      </c>
      <c r="L103" s="56"/>
      <c r="M103" s="56"/>
      <c r="N103" s="56" t="s">
        <v>221</v>
      </c>
      <c r="O103" s="56"/>
      <c r="P103" s="56"/>
      <c r="Q103" s="145">
        <v>20237354.814397857</v>
      </c>
      <c r="R103" s="21">
        <v>7502589.3786708293</v>
      </c>
      <c r="S103" s="21"/>
      <c r="T103" s="158">
        <v>11184495.036262264</v>
      </c>
      <c r="U103" s="158">
        <v>612484.23060660122</v>
      </c>
      <c r="V103" s="157">
        <v>481149.49048171274</v>
      </c>
      <c r="W103" s="12">
        <v>452386.99059768062</v>
      </c>
      <c r="X103" s="21"/>
      <c r="Y103" s="21"/>
      <c r="Z103" s="158"/>
      <c r="AA103" s="60">
        <v>1.2800000000000001E-2</v>
      </c>
      <c r="AB103" s="12" t="e">
        <f>+R103+S103+T103+U103+V103+W103+Y103+#REF!+#REF!+#REF!-Q103</f>
        <v>#REF!</v>
      </c>
      <c r="AC103" s="145">
        <f t="shared" si="18"/>
        <v>19780718.136021405</v>
      </c>
      <c r="AD103" s="56">
        <f t="shared" si="19"/>
        <v>0.37928801811337387</v>
      </c>
      <c r="AE103" s="56">
        <f t="shared" si="20"/>
        <v>3.096370042760203E-2</v>
      </c>
      <c r="AF103" s="56">
        <f t="shared" si="21"/>
        <v>4.8690855898622801E-3</v>
      </c>
      <c r="AG103" s="56">
        <f t="shared" si="22"/>
        <v>3.9749451699205558E-4</v>
      </c>
      <c r="AH103" s="192">
        <f t="shared" si="23"/>
        <v>1.2837435820097146E-2</v>
      </c>
    </row>
    <row r="104" spans="1:34" ht="13.5" customHeight="1" x14ac:dyDescent="0.2">
      <c r="A104" s="8" t="s">
        <v>284</v>
      </c>
      <c r="B104" s="57" t="s">
        <v>285</v>
      </c>
      <c r="C104" s="57" t="s">
        <v>209</v>
      </c>
      <c r="D104" s="228" t="s">
        <v>27</v>
      </c>
      <c r="E104" s="228" t="s">
        <v>28</v>
      </c>
      <c r="F104" s="228" t="s">
        <v>29</v>
      </c>
      <c r="G104" s="228" t="s">
        <v>30</v>
      </c>
      <c r="H104" s="228" t="s">
        <v>74</v>
      </c>
      <c r="I104" s="57" t="s">
        <v>286</v>
      </c>
      <c r="J104" s="21">
        <v>11196450.019249002</v>
      </c>
      <c r="K104" s="241" t="s">
        <v>287</v>
      </c>
      <c r="L104" s="210"/>
      <c r="M104" s="210"/>
      <c r="N104" s="210" t="s">
        <v>212</v>
      </c>
      <c r="O104" s="210"/>
      <c r="P104" s="210"/>
      <c r="Q104" s="193">
        <v>131383.97122972197</v>
      </c>
      <c r="R104" s="234">
        <v>57237.274026395593</v>
      </c>
      <c r="S104" s="237"/>
      <c r="T104" s="234">
        <v>57014.717453754172</v>
      </c>
      <c r="U104" s="234">
        <v>6684.4999314469087</v>
      </c>
      <c r="V104" s="195">
        <v>7314.2238371047843</v>
      </c>
      <c r="W104" s="199">
        <v>2964.8349315578675</v>
      </c>
      <c r="X104" s="237"/>
      <c r="Y104" s="237"/>
      <c r="Z104" s="237"/>
      <c r="AA104" s="244">
        <v>1.15E-2</v>
      </c>
      <c r="AB104" s="199" t="e">
        <f>+R104+S104+T104+U104+V104+W104+Y104+#REF!+#REF!+#REF!-Q104</f>
        <v>#REF!</v>
      </c>
      <c r="AC104" s="193">
        <f t="shared" si="18"/>
        <v>128250.71524870145</v>
      </c>
      <c r="AD104" s="210">
        <f t="shared" si="19"/>
        <v>0.44629204535352579</v>
      </c>
      <c r="AE104" s="210">
        <f t="shared" si="20"/>
        <v>5.2120566489508052E-2</v>
      </c>
      <c r="AF104" s="210">
        <f t="shared" si="21"/>
        <v>5.1120912367753121E-3</v>
      </c>
      <c r="AG104" s="210">
        <f t="shared" si="22"/>
        <v>5.9701958388193386E-4</v>
      </c>
      <c r="AH104" s="204">
        <f t="shared" si="23"/>
        <v>1.1454587394059017E-2</v>
      </c>
    </row>
    <row r="105" spans="1:34" ht="13.5" customHeight="1" x14ac:dyDescent="0.2">
      <c r="A105" s="8" t="s">
        <v>288</v>
      </c>
      <c r="B105" s="57" t="s">
        <v>289</v>
      </c>
      <c r="C105" s="57" t="s">
        <v>209</v>
      </c>
      <c r="D105" s="229"/>
      <c r="E105" s="229"/>
      <c r="F105" s="229"/>
      <c r="G105" s="229"/>
      <c r="H105" s="229"/>
      <c r="I105" s="57" t="s">
        <v>286</v>
      </c>
      <c r="J105" s="21">
        <v>0</v>
      </c>
      <c r="K105" s="242"/>
      <c r="L105" s="232"/>
      <c r="M105" s="232"/>
      <c r="N105" s="232"/>
      <c r="O105" s="232"/>
      <c r="P105" s="232"/>
      <c r="Q105" s="227"/>
      <c r="R105" s="235"/>
      <c r="S105" s="238"/>
      <c r="T105" s="235"/>
      <c r="U105" s="235"/>
      <c r="V105" s="223">
        <v>0</v>
      </c>
      <c r="W105" s="219">
        <v>0</v>
      </c>
      <c r="X105" s="238"/>
      <c r="Y105" s="238"/>
      <c r="Z105" s="238"/>
      <c r="AA105" s="245"/>
      <c r="AB105" s="219"/>
      <c r="AC105" s="227"/>
      <c r="AD105" s="247"/>
      <c r="AE105" s="247"/>
      <c r="AF105" s="247"/>
      <c r="AG105" s="247"/>
      <c r="AH105" s="220"/>
    </row>
    <row r="106" spans="1:34" ht="13.5" customHeight="1" x14ac:dyDescent="0.2">
      <c r="A106" s="8" t="s">
        <v>290</v>
      </c>
      <c r="B106" s="57" t="s">
        <v>285</v>
      </c>
      <c r="C106" s="57" t="s">
        <v>209</v>
      </c>
      <c r="D106" s="240"/>
      <c r="E106" s="240"/>
      <c r="F106" s="240"/>
      <c r="G106" s="240"/>
      <c r="H106" s="240"/>
      <c r="I106" s="57" t="s">
        <v>286</v>
      </c>
      <c r="J106" s="21">
        <v>11196450.019565208</v>
      </c>
      <c r="K106" s="243"/>
      <c r="L106" s="233"/>
      <c r="M106" s="233"/>
      <c r="N106" s="233"/>
      <c r="O106" s="233"/>
      <c r="P106" s="233"/>
      <c r="Q106" s="194"/>
      <c r="R106" s="236"/>
      <c r="S106" s="239"/>
      <c r="T106" s="236"/>
      <c r="U106" s="236"/>
      <c r="V106" s="196">
        <v>0</v>
      </c>
      <c r="W106" s="200">
        <v>0</v>
      </c>
      <c r="X106" s="239"/>
      <c r="Y106" s="239"/>
      <c r="Z106" s="239"/>
      <c r="AA106" s="246"/>
      <c r="AB106" s="200"/>
      <c r="AC106" s="194"/>
      <c r="AD106" s="248"/>
      <c r="AE106" s="248"/>
      <c r="AF106" s="248"/>
      <c r="AG106" s="248"/>
      <c r="AH106" s="205"/>
    </row>
    <row r="107" spans="1:34" ht="13.5" customHeight="1" x14ac:dyDescent="0.2">
      <c r="A107" s="8" t="s">
        <v>291</v>
      </c>
      <c r="B107" s="57" t="s">
        <v>292</v>
      </c>
      <c r="C107" s="57" t="s">
        <v>209</v>
      </c>
      <c r="D107" s="228" t="s">
        <v>27</v>
      </c>
      <c r="E107" s="228" t="s">
        <v>28</v>
      </c>
      <c r="F107" s="228" t="s">
        <v>29</v>
      </c>
      <c r="G107" s="228" t="s">
        <v>46</v>
      </c>
      <c r="H107" s="228" t="s">
        <v>74</v>
      </c>
      <c r="I107" s="57" t="s">
        <v>53</v>
      </c>
      <c r="J107" s="21">
        <v>1195739.8124110678</v>
      </c>
      <c r="K107" s="241" t="s">
        <v>242</v>
      </c>
      <c r="L107" s="210"/>
      <c r="M107" s="210"/>
      <c r="N107" s="210" t="s">
        <v>212</v>
      </c>
      <c r="O107" s="210"/>
      <c r="P107" s="210"/>
      <c r="Q107" s="249">
        <v>33086.951401041588</v>
      </c>
      <c r="R107" s="237">
        <v>13149.794038604483</v>
      </c>
      <c r="S107" s="237"/>
      <c r="T107" s="237">
        <v>10949.796650500683</v>
      </c>
      <c r="U107" s="237">
        <v>1933.4055222522404</v>
      </c>
      <c r="V107" s="234">
        <v>4530.5128268012813</v>
      </c>
      <c r="W107" s="252">
        <v>2381.0904562958681</v>
      </c>
      <c r="X107" s="237"/>
      <c r="Y107" s="237"/>
      <c r="Z107" s="237"/>
      <c r="AA107" s="244">
        <v>2.5000000000000001E-2</v>
      </c>
      <c r="AB107" s="199" t="e">
        <f>+R107+S107+T107+U107+V107+W107+Y107+#REF!+#REF!+#REF!-Q107</f>
        <v>#REF!</v>
      </c>
      <c r="AC107" s="193">
        <f>+R107+T107+U107+V107</f>
        <v>30563.509038158685</v>
      </c>
      <c r="AD107" s="210">
        <f>+R107/AC107</f>
        <v>0.43024490486962419</v>
      </c>
      <c r="AE107" s="210">
        <f>U107/AC107</f>
        <v>6.3258623865419861E-2</v>
      </c>
      <c r="AF107" s="210">
        <f>+R107/J107</f>
        <v>1.0997203490355883E-2</v>
      </c>
      <c r="AG107" s="210">
        <f>+U107/J107</f>
        <v>1.616911557334331E-3</v>
      </c>
      <c r="AH107" s="204">
        <f>+AC107/J107+Z107</f>
        <v>2.5560334046694479E-2</v>
      </c>
    </row>
    <row r="108" spans="1:34" ht="13.5" customHeight="1" x14ac:dyDescent="0.2">
      <c r="A108" s="8" t="s">
        <v>293</v>
      </c>
      <c r="B108" s="57" t="s">
        <v>294</v>
      </c>
      <c r="C108" s="57" t="s">
        <v>209</v>
      </c>
      <c r="D108" s="229"/>
      <c r="E108" s="229"/>
      <c r="F108" s="229"/>
      <c r="G108" s="229"/>
      <c r="H108" s="229"/>
      <c r="I108" s="57" t="s">
        <v>278</v>
      </c>
      <c r="J108" s="21">
        <v>2048061.7993675899</v>
      </c>
      <c r="K108" s="242"/>
      <c r="L108" s="232"/>
      <c r="M108" s="232"/>
      <c r="N108" s="232"/>
      <c r="O108" s="232"/>
      <c r="P108" s="232"/>
      <c r="Q108" s="250"/>
      <c r="R108" s="238"/>
      <c r="S108" s="238"/>
      <c r="T108" s="238"/>
      <c r="U108" s="238"/>
      <c r="V108" s="235"/>
      <c r="W108" s="253"/>
      <c r="X108" s="238"/>
      <c r="Y108" s="238"/>
      <c r="Z108" s="238"/>
      <c r="AA108" s="245"/>
      <c r="AB108" s="219"/>
      <c r="AC108" s="227"/>
      <c r="AD108" s="247"/>
      <c r="AE108" s="247"/>
      <c r="AF108" s="247"/>
      <c r="AG108" s="247"/>
      <c r="AH108" s="220"/>
    </row>
    <row r="109" spans="1:34" ht="13.5" customHeight="1" x14ac:dyDescent="0.2">
      <c r="A109" s="8" t="s">
        <v>295</v>
      </c>
      <c r="B109" s="57" t="s">
        <v>292</v>
      </c>
      <c r="C109" s="57" t="s">
        <v>209</v>
      </c>
      <c r="D109" s="229"/>
      <c r="E109" s="229"/>
      <c r="F109" s="229"/>
      <c r="G109" s="229"/>
      <c r="H109" s="229"/>
      <c r="I109" s="57" t="s">
        <v>53</v>
      </c>
      <c r="J109" s="21">
        <v>872389.48347826116</v>
      </c>
      <c r="K109" s="242"/>
      <c r="L109" s="232"/>
      <c r="M109" s="232"/>
      <c r="N109" s="232"/>
      <c r="O109" s="232"/>
      <c r="P109" s="232"/>
      <c r="Q109" s="250"/>
      <c r="R109" s="238"/>
      <c r="S109" s="238"/>
      <c r="T109" s="238"/>
      <c r="U109" s="238"/>
      <c r="V109" s="235"/>
      <c r="W109" s="253"/>
      <c r="X109" s="238"/>
      <c r="Y109" s="238"/>
      <c r="Z109" s="238"/>
      <c r="AA109" s="245"/>
      <c r="AB109" s="219"/>
      <c r="AC109" s="227"/>
      <c r="AD109" s="247"/>
      <c r="AE109" s="247"/>
      <c r="AF109" s="247"/>
      <c r="AG109" s="247"/>
      <c r="AH109" s="220"/>
    </row>
    <row r="110" spans="1:34" ht="13.5" customHeight="1" x14ac:dyDescent="0.2">
      <c r="A110" s="8" t="s">
        <v>296</v>
      </c>
      <c r="B110" s="57" t="s">
        <v>297</v>
      </c>
      <c r="C110" s="57" t="s">
        <v>209</v>
      </c>
      <c r="D110" s="229"/>
      <c r="E110" s="229"/>
      <c r="F110" s="229"/>
      <c r="G110" s="229"/>
      <c r="H110" s="229"/>
      <c r="I110" s="57" t="s">
        <v>32</v>
      </c>
      <c r="J110" s="21">
        <v>76830658.407114625</v>
      </c>
      <c r="K110" s="242"/>
      <c r="L110" s="232"/>
      <c r="M110" s="232"/>
      <c r="N110" s="232"/>
      <c r="O110" s="232"/>
      <c r="P110" s="232"/>
      <c r="Q110" s="250"/>
      <c r="R110" s="238"/>
      <c r="S110" s="238"/>
      <c r="T110" s="238"/>
      <c r="U110" s="238"/>
      <c r="V110" s="235"/>
      <c r="W110" s="253"/>
      <c r="X110" s="238"/>
      <c r="Y110" s="238"/>
      <c r="Z110" s="238"/>
      <c r="AA110" s="245"/>
      <c r="AB110" s="219"/>
      <c r="AC110" s="227"/>
      <c r="AD110" s="247"/>
      <c r="AE110" s="247"/>
      <c r="AF110" s="247"/>
      <c r="AG110" s="247"/>
      <c r="AH110" s="220"/>
    </row>
    <row r="111" spans="1:34" ht="13.5" customHeight="1" x14ac:dyDescent="0.2">
      <c r="A111" s="8" t="s">
        <v>298</v>
      </c>
      <c r="B111" s="57" t="s">
        <v>299</v>
      </c>
      <c r="C111" s="57" t="s">
        <v>209</v>
      </c>
      <c r="D111" s="240"/>
      <c r="E111" s="240"/>
      <c r="F111" s="240"/>
      <c r="G111" s="240"/>
      <c r="H111" s="240"/>
      <c r="I111" s="57" t="s">
        <v>32</v>
      </c>
      <c r="J111" s="21">
        <v>0</v>
      </c>
      <c r="K111" s="243"/>
      <c r="L111" s="233"/>
      <c r="M111" s="233"/>
      <c r="N111" s="233"/>
      <c r="O111" s="233"/>
      <c r="P111" s="233"/>
      <c r="Q111" s="251"/>
      <c r="R111" s="239"/>
      <c r="S111" s="239"/>
      <c r="T111" s="239"/>
      <c r="U111" s="239"/>
      <c r="V111" s="236"/>
      <c r="W111" s="254"/>
      <c r="X111" s="239"/>
      <c r="Y111" s="239"/>
      <c r="Z111" s="239"/>
      <c r="AA111" s="246"/>
      <c r="AB111" s="200"/>
      <c r="AC111" s="194"/>
      <c r="AD111" s="248"/>
      <c r="AE111" s="248"/>
      <c r="AF111" s="248"/>
      <c r="AG111" s="248"/>
      <c r="AH111" s="205"/>
    </row>
    <row r="112" spans="1:34" ht="13.5" customHeight="1" x14ac:dyDescent="0.2">
      <c r="A112" s="8" t="s">
        <v>300</v>
      </c>
      <c r="B112" s="57" t="s">
        <v>301</v>
      </c>
      <c r="C112" s="57" t="s">
        <v>209</v>
      </c>
      <c r="D112" s="228" t="s">
        <v>27</v>
      </c>
      <c r="E112" s="228" t="s">
        <v>28</v>
      </c>
      <c r="F112" s="228" t="s">
        <v>29</v>
      </c>
      <c r="G112" s="228" t="s">
        <v>100</v>
      </c>
      <c r="H112" s="228" t="s">
        <v>74</v>
      </c>
      <c r="I112" s="57" t="s">
        <v>32</v>
      </c>
      <c r="J112" s="21">
        <v>18724447762.470356</v>
      </c>
      <c r="K112" s="241" t="s">
        <v>287</v>
      </c>
      <c r="L112" s="210"/>
      <c r="M112" s="210"/>
      <c r="N112" s="210" t="s">
        <v>302</v>
      </c>
      <c r="O112" s="210"/>
      <c r="P112" s="210"/>
      <c r="Q112" s="193">
        <v>255289505.71560001</v>
      </c>
      <c r="R112" s="234">
        <v>112776460</v>
      </c>
      <c r="S112" s="237"/>
      <c r="T112" s="234">
        <v>112107080</v>
      </c>
      <c r="U112" s="234">
        <v>22163012</v>
      </c>
      <c r="V112" s="195">
        <v>7768670</v>
      </c>
      <c r="W112" s="199">
        <v>384394.7156</v>
      </c>
      <c r="X112" s="237"/>
      <c r="Y112" s="237"/>
      <c r="Z112" s="237"/>
      <c r="AA112" s="244">
        <v>1.35E-2</v>
      </c>
      <c r="AB112" s="199" t="e">
        <f>+R112+S112+T112+U112+V112+W112+Y112+#REF!+#REF!+#REF!-Q112</f>
        <v>#REF!</v>
      </c>
      <c r="AC112" s="193">
        <f>+R112+T112+U112+V112</f>
        <v>254815222</v>
      </c>
      <c r="AD112" s="210">
        <f>+R112/AC112</f>
        <v>0.44258133056117033</v>
      </c>
      <c r="AE112" s="210">
        <f>U112/AC112</f>
        <v>8.6976797642018419E-2</v>
      </c>
      <c r="AF112" s="210">
        <f>+R112/J112</f>
        <v>6.02295252872767E-3</v>
      </c>
      <c r="AG112" s="210">
        <f>+U112/J112</f>
        <v>1.1836403551736035E-3</v>
      </c>
      <c r="AH112" s="204">
        <f>+AC112/J112+Z112</f>
        <v>1.3608690906800964E-2</v>
      </c>
    </row>
    <row r="113" spans="1:34" ht="13.5" customHeight="1" x14ac:dyDescent="0.2">
      <c r="A113" s="8" t="s">
        <v>303</v>
      </c>
      <c r="B113" s="57" t="s">
        <v>304</v>
      </c>
      <c r="C113" s="57" t="s">
        <v>209</v>
      </c>
      <c r="D113" s="229"/>
      <c r="E113" s="229"/>
      <c r="F113" s="229"/>
      <c r="G113" s="229"/>
      <c r="H113" s="229"/>
      <c r="I113" s="57" t="s">
        <v>53</v>
      </c>
      <c r="J113" s="21">
        <v>57931106.705177851</v>
      </c>
      <c r="K113" s="242"/>
      <c r="L113" s="232"/>
      <c r="M113" s="232"/>
      <c r="N113" s="232"/>
      <c r="O113" s="232"/>
      <c r="P113" s="232"/>
      <c r="Q113" s="227"/>
      <c r="R113" s="235"/>
      <c r="S113" s="238"/>
      <c r="T113" s="235"/>
      <c r="U113" s="235"/>
      <c r="V113" s="223">
        <v>0</v>
      </c>
      <c r="W113" s="219">
        <v>0</v>
      </c>
      <c r="X113" s="238"/>
      <c r="Y113" s="238"/>
      <c r="Z113" s="238"/>
      <c r="AA113" s="245"/>
      <c r="AB113" s="219"/>
      <c r="AC113" s="227"/>
      <c r="AD113" s="247"/>
      <c r="AE113" s="247"/>
      <c r="AF113" s="247"/>
      <c r="AG113" s="247"/>
      <c r="AH113" s="220"/>
    </row>
    <row r="114" spans="1:34" ht="13.5" customHeight="1" x14ac:dyDescent="0.2">
      <c r="A114" s="8" t="s">
        <v>305</v>
      </c>
      <c r="B114" s="57" t="s">
        <v>301</v>
      </c>
      <c r="C114" s="57" t="s">
        <v>209</v>
      </c>
      <c r="D114" s="229"/>
      <c r="E114" s="229"/>
      <c r="F114" s="229"/>
      <c r="G114" s="229"/>
      <c r="H114" s="229"/>
      <c r="I114" s="57" t="s">
        <v>32</v>
      </c>
      <c r="J114" s="21">
        <v>835929285.33201575</v>
      </c>
      <c r="K114" s="242"/>
      <c r="L114" s="232"/>
      <c r="M114" s="232"/>
      <c r="N114" s="232"/>
      <c r="O114" s="232"/>
      <c r="P114" s="232"/>
      <c r="Q114" s="227"/>
      <c r="R114" s="235"/>
      <c r="S114" s="238"/>
      <c r="T114" s="235"/>
      <c r="U114" s="235"/>
      <c r="V114" s="223">
        <v>0</v>
      </c>
      <c r="W114" s="219">
        <v>0</v>
      </c>
      <c r="X114" s="238"/>
      <c r="Y114" s="238"/>
      <c r="Z114" s="238"/>
      <c r="AA114" s="245"/>
      <c r="AB114" s="219"/>
      <c r="AC114" s="227"/>
      <c r="AD114" s="247"/>
      <c r="AE114" s="247"/>
      <c r="AF114" s="247"/>
      <c r="AG114" s="247"/>
      <c r="AH114" s="220"/>
    </row>
    <row r="115" spans="1:34" ht="13.5" customHeight="1" x14ac:dyDescent="0.2">
      <c r="A115" s="8" t="s">
        <v>306</v>
      </c>
      <c r="B115" s="57" t="s">
        <v>307</v>
      </c>
      <c r="C115" s="57" t="s">
        <v>209</v>
      </c>
      <c r="D115" s="240"/>
      <c r="E115" s="240"/>
      <c r="F115" s="240"/>
      <c r="G115" s="240"/>
      <c r="H115" s="240"/>
      <c r="I115" s="57" t="s">
        <v>53</v>
      </c>
      <c r="J115" s="21">
        <v>0</v>
      </c>
      <c r="K115" s="243"/>
      <c r="L115" s="233"/>
      <c r="M115" s="233"/>
      <c r="N115" s="233"/>
      <c r="O115" s="233"/>
      <c r="P115" s="233"/>
      <c r="Q115" s="194"/>
      <c r="R115" s="236"/>
      <c r="S115" s="239"/>
      <c r="T115" s="236"/>
      <c r="U115" s="236"/>
      <c r="V115" s="196">
        <v>0</v>
      </c>
      <c r="W115" s="200">
        <v>0</v>
      </c>
      <c r="X115" s="239"/>
      <c r="Y115" s="239"/>
      <c r="Z115" s="239"/>
      <c r="AA115" s="246"/>
      <c r="AB115" s="200"/>
      <c r="AC115" s="194"/>
      <c r="AD115" s="248"/>
      <c r="AE115" s="248"/>
      <c r="AF115" s="248"/>
      <c r="AG115" s="248"/>
      <c r="AH115" s="205"/>
    </row>
    <row r="116" spans="1:34" ht="13.5" customHeight="1" x14ac:dyDescent="0.2">
      <c r="A116" s="8" t="s">
        <v>308</v>
      </c>
      <c r="B116" s="57" t="s">
        <v>309</v>
      </c>
      <c r="C116" s="57" t="s">
        <v>209</v>
      </c>
      <c r="D116" s="228" t="s">
        <v>27</v>
      </c>
      <c r="E116" s="228" t="s">
        <v>28</v>
      </c>
      <c r="F116" s="228" t="s">
        <v>29</v>
      </c>
      <c r="G116" s="228" t="s">
        <v>46</v>
      </c>
      <c r="H116" s="228" t="s">
        <v>74</v>
      </c>
      <c r="I116" s="57" t="s">
        <v>32</v>
      </c>
      <c r="J116" s="21">
        <v>813923633.27667987</v>
      </c>
      <c r="K116" s="241" t="s">
        <v>242</v>
      </c>
      <c r="L116" s="210"/>
      <c r="M116" s="210"/>
      <c r="N116" s="210" t="s">
        <v>310</v>
      </c>
      <c r="O116" s="210"/>
      <c r="P116" s="210"/>
      <c r="Q116" s="193">
        <v>25010837.949999999</v>
      </c>
      <c r="R116" s="234">
        <v>9098530</v>
      </c>
      <c r="S116" s="237"/>
      <c r="T116" s="234">
        <v>7188367</v>
      </c>
      <c r="U116" s="234">
        <v>4963515</v>
      </c>
      <c r="V116" s="195">
        <v>1507283</v>
      </c>
      <c r="W116" s="199">
        <v>2214003.9500000002</v>
      </c>
      <c r="X116" s="237"/>
      <c r="Y116" s="237"/>
      <c r="Z116" s="237"/>
      <c r="AA116" s="244">
        <v>2.8299999999999999E-2</v>
      </c>
      <c r="AB116" s="199" t="e">
        <f>+R116+S116+T116+U116+V116+W116+Y116+#REF!+#REF!+#REF!-Q116</f>
        <v>#REF!</v>
      </c>
      <c r="AC116" s="193">
        <f>+R116+T116+U116+V116</f>
        <v>22757695</v>
      </c>
      <c r="AD116" s="210">
        <f>+R116/AC116</f>
        <v>0.39980015550784032</v>
      </c>
      <c r="AE116" s="210">
        <f>U116/AC116</f>
        <v>0.21810271207167509</v>
      </c>
      <c r="AF116" s="210">
        <f>+R116/J116</f>
        <v>1.1178604021327275E-2</v>
      </c>
      <c r="AG116" s="210">
        <f>+U116/J116</f>
        <v>6.0982563929467999E-3</v>
      </c>
      <c r="AH116" s="204">
        <f>+AC116/J116+Z116</f>
        <v>2.7960479422845186E-2</v>
      </c>
    </row>
    <row r="117" spans="1:34" ht="13.5" customHeight="1" x14ac:dyDescent="0.2">
      <c r="A117" s="8" t="s">
        <v>311</v>
      </c>
      <c r="B117" s="57" t="s">
        <v>309</v>
      </c>
      <c r="C117" s="57" t="s">
        <v>209</v>
      </c>
      <c r="D117" s="229"/>
      <c r="E117" s="229"/>
      <c r="F117" s="229"/>
      <c r="G117" s="229"/>
      <c r="H117" s="229"/>
      <c r="I117" s="57" t="s">
        <v>32</v>
      </c>
      <c r="J117" s="21">
        <v>813869306.30039525</v>
      </c>
      <c r="K117" s="242"/>
      <c r="L117" s="232"/>
      <c r="M117" s="232"/>
      <c r="N117" s="232"/>
      <c r="O117" s="232"/>
      <c r="P117" s="232"/>
      <c r="Q117" s="227"/>
      <c r="R117" s="235"/>
      <c r="S117" s="238"/>
      <c r="T117" s="235"/>
      <c r="U117" s="235"/>
      <c r="V117" s="223">
        <v>0</v>
      </c>
      <c r="W117" s="219">
        <v>0</v>
      </c>
      <c r="X117" s="238"/>
      <c r="Y117" s="238"/>
      <c r="Z117" s="238"/>
      <c r="AA117" s="245"/>
      <c r="AB117" s="219"/>
      <c r="AC117" s="227"/>
      <c r="AD117" s="247"/>
      <c r="AE117" s="247"/>
      <c r="AF117" s="247"/>
      <c r="AG117" s="247"/>
      <c r="AH117" s="220"/>
    </row>
    <row r="118" spans="1:34" ht="13.5" customHeight="1" x14ac:dyDescent="0.2">
      <c r="A118" s="8" t="s">
        <v>312</v>
      </c>
      <c r="B118" s="57" t="s">
        <v>313</v>
      </c>
      <c r="C118" s="57" t="s">
        <v>209</v>
      </c>
      <c r="D118" s="240"/>
      <c r="E118" s="240"/>
      <c r="F118" s="240"/>
      <c r="G118" s="240"/>
      <c r="H118" s="240"/>
      <c r="I118" s="57" t="s">
        <v>32</v>
      </c>
      <c r="J118" s="21">
        <v>54326.972332015808</v>
      </c>
      <c r="K118" s="243"/>
      <c r="L118" s="233"/>
      <c r="M118" s="233"/>
      <c r="N118" s="233"/>
      <c r="O118" s="233"/>
      <c r="P118" s="233"/>
      <c r="Q118" s="194"/>
      <c r="R118" s="236"/>
      <c r="S118" s="239"/>
      <c r="T118" s="236"/>
      <c r="U118" s="236"/>
      <c r="V118" s="196">
        <v>0</v>
      </c>
      <c r="W118" s="200">
        <v>0</v>
      </c>
      <c r="X118" s="239"/>
      <c r="Y118" s="239"/>
      <c r="Z118" s="239"/>
      <c r="AA118" s="246"/>
      <c r="AB118" s="200"/>
      <c r="AC118" s="194"/>
      <c r="AD118" s="248"/>
      <c r="AE118" s="248"/>
      <c r="AF118" s="248"/>
      <c r="AG118" s="248"/>
      <c r="AH118" s="205"/>
    </row>
    <row r="119" spans="1:34" ht="13.5" customHeight="1" x14ac:dyDescent="0.2">
      <c r="A119" s="8" t="s">
        <v>314</v>
      </c>
      <c r="B119" s="57" t="s">
        <v>315</v>
      </c>
      <c r="C119" s="57" t="s">
        <v>209</v>
      </c>
      <c r="D119" s="228" t="s">
        <v>27</v>
      </c>
      <c r="E119" s="228" t="s">
        <v>28</v>
      </c>
      <c r="F119" s="228" t="s">
        <v>29</v>
      </c>
      <c r="G119" s="228" t="s">
        <v>113</v>
      </c>
      <c r="H119" s="228" t="s">
        <v>74</v>
      </c>
      <c r="I119" s="57" t="s">
        <v>32</v>
      </c>
      <c r="J119" s="21">
        <v>1825267129.2529645</v>
      </c>
      <c r="K119" s="241" t="s">
        <v>242</v>
      </c>
      <c r="L119" s="210"/>
      <c r="M119" s="210"/>
      <c r="N119" s="210" t="s">
        <v>212</v>
      </c>
      <c r="O119" s="210"/>
      <c r="P119" s="210"/>
      <c r="Q119" s="249">
        <v>39528973.433899999</v>
      </c>
      <c r="R119" s="237">
        <v>26890891</v>
      </c>
      <c r="S119" s="237"/>
      <c r="T119" s="237">
        <v>9777981.3038999997</v>
      </c>
      <c r="U119" s="237">
        <v>869332</v>
      </c>
      <c r="V119" s="234">
        <v>1759283</v>
      </c>
      <c r="W119" s="252">
        <v>192347.13</v>
      </c>
      <c r="X119" s="237"/>
      <c r="Y119" s="237"/>
      <c r="Z119" s="237"/>
      <c r="AA119" s="244">
        <v>2.18E-2</v>
      </c>
      <c r="AB119" s="199" t="e">
        <f>+R119+S119+T119+U119+V119+W119+Y119+#REF!+#REF!+#REF!-Q119</f>
        <v>#REF!</v>
      </c>
      <c r="AC119" s="193">
        <f>+R119+T119+U119+V119</f>
        <v>39297487.303900003</v>
      </c>
      <c r="AD119" s="210">
        <f>+R119/AC119</f>
        <v>0.68429034131480626</v>
      </c>
      <c r="AE119" s="210">
        <f>U119/AC119</f>
        <v>2.2121821511822837E-2</v>
      </c>
      <c r="AF119" s="210">
        <f>+R119/J119</f>
        <v>1.4732578354712254E-2</v>
      </c>
      <c r="AG119" s="210">
        <f>+U119/J119</f>
        <v>4.7627658772105073E-4</v>
      </c>
      <c r="AH119" s="204">
        <f>+AC119/J119+Z119</f>
        <v>2.1529718403455536E-2</v>
      </c>
    </row>
    <row r="120" spans="1:34" ht="13.5" customHeight="1" x14ac:dyDescent="0.2">
      <c r="A120" s="8" t="s">
        <v>316</v>
      </c>
      <c r="B120" s="57" t="s">
        <v>317</v>
      </c>
      <c r="C120" s="57" t="s">
        <v>209</v>
      </c>
      <c r="D120" s="229"/>
      <c r="E120" s="229"/>
      <c r="F120" s="229"/>
      <c r="G120" s="229"/>
      <c r="H120" s="229"/>
      <c r="I120" s="57" t="s">
        <v>278</v>
      </c>
      <c r="J120" s="21">
        <v>24711636.942213431</v>
      </c>
      <c r="K120" s="242"/>
      <c r="L120" s="232"/>
      <c r="M120" s="232"/>
      <c r="N120" s="232"/>
      <c r="O120" s="232"/>
      <c r="P120" s="232"/>
      <c r="Q120" s="250"/>
      <c r="R120" s="238"/>
      <c r="S120" s="238"/>
      <c r="T120" s="238"/>
      <c r="U120" s="238"/>
      <c r="V120" s="235">
        <v>0</v>
      </c>
      <c r="W120" s="253">
        <v>0</v>
      </c>
      <c r="X120" s="238"/>
      <c r="Y120" s="238"/>
      <c r="Z120" s="238"/>
      <c r="AA120" s="245"/>
      <c r="AB120" s="219"/>
      <c r="AC120" s="227"/>
      <c r="AD120" s="247"/>
      <c r="AE120" s="247"/>
      <c r="AF120" s="247"/>
      <c r="AG120" s="247"/>
      <c r="AH120" s="220"/>
    </row>
    <row r="121" spans="1:34" ht="13.5" customHeight="1" x14ac:dyDescent="0.2">
      <c r="A121" s="8" t="s">
        <v>318</v>
      </c>
      <c r="B121" s="57" t="s">
        <v>315</v>
      </c>
      <c r="C121" s="57" t="s">
        <v>209</v>
      </c>
      <c r="D121" s="229"/>
      <c r="E121" s="229"/>
      <c r="F121" s="229"/>
      <c r="G121" s="229"/>
      <c r="H121" s="229"/>
      <c r="I121" s="57" t="s">
        <v>32</v>
      </c>
      <c r="J121" s="21">
        <v>671143721.0869565</v>
      </c>
      <c r="K121" s="242"/>
      <c r="L121" s="232"/>
      <c r="M121" s="232"/>
      <c r="N121" s="232"/>
      <c r="O121" s="232"/>
      <c r="P121" s="232"/>
      <c r="Q121" s="250"/>
      <c r="R121" s="238"/>
      <c r="S121" s="238"/>
      <c r="T121" s="238"/>
      <c r="U121" s="238"/>
      <c r="V121" s="235">
        <v>0</v>
      </c>
      <c r="W121" s="253">
        <v>0</v>
      </c>
      <c r="X121" s="238"/>
      <c r="Y121" s="238"/>
      <c r="Z121" s="238"/>
      <c r="AA121" s="245"/>
      <c r="AB121" s="219"/>
      <c r="AC121" s="227"/>
      <c r="AD121" s="247"/>
      <c r="AE121" s="247"/>
      <c r="AF121" s="247"/>
      <c r="AG121" s="247"/>
      <c r="AH121" s="220"/>
    </row>
    <row r="122" spans="1:34" ht="13.5" customHeight="1" x14ac:dyDescent="0.2">
      <c r="A122" s="8" t="s">
        <v>319</v>
      </c>
      <c r="B122" s="57" t="s">
        <v>320</v>
      </c>
      <c r="C122" s="57" t="s">
        <v>209</v>
      </c>
      <c r="D122" s="229"/>
      <c r="E122" s="229"/>
      <c r="F122" s="229"/>
      <c r="G122" s="229"/>
      <c r="H122" s="229"/>
      <c r="I122" s="57" t="s">
        <v>32</v>
      </c>
      <c r="J122" s="21">
        <v>0</v>
      </c>
      <c r="K122" s="242"/>
      <c r="L122" s="232"/>
      <c r="M122" s="232"/>
      <c r="N122" s="232"/>
      <c r="O122" s="232"/>
      <c r="P122" s="232"/>
      <c r="Q122" s="250"/>
      <c r="R122" s="238"/>
      <c r="S122" s="238"/>
      <c r="T122" s="238"/>
      <c r="U122" s="238"/>
      <c r="V122" s="235">
        <v>0</v>
      </c>
      <c r="W122" s="253">
        <v>0</v>
      </c>
      <c r="X122" s="238"/>
      <c r="Y122" s="238"/>
      <c r="Z122" s="238"/>
      <c r="AA122" s="245"/>
      <c r="AB122" s="219"/>
      <c r="AC122" s="227"/>
      <c r="AD122" s="247"/>
      <c r="AE122" s="247"/>
      <c r="AF122" s="247"/>
      <c r="AG122" s="247"/>
      <c r="AH122" s="220"/>
    </row>
    <row r="123" spans="1:34" ht="13.5" customHeight="1" x14ac:dyDescent="0.2">
      <c r="A123" s="8" t="s">
        <v>321</v>
      </c>
      <c r="B123" s="57" t="s">
        <v>322</v>
      </c>
      <c r="C123" s="57" t="s">
        <v>209</v>
      </c>
      <c r="D123" s="240"/>
      <c r="E123" s="240"/>
      <c r="F123" s="240"/>
      <c r="G123" s="240"/>
      <c r="H123" s="240"/>
      <c r="I123" s="57" t="s">
        <v>286</v>
      </c>
      <c r="J123" s="21">
        <v>3771396.7539920933</v>
      </c>
      <c r="K123" s="243"/>
      <c r="L123" s="233"/>
      <c r="M123" s="233"/>
      <c r="N123" s="233"/>
      <c r="O123" s="233"/>
      <c r="P123" s="233"/>
      <c r="Q123" s="251"/>
      <c r="R123" s="239"/>
      <c r="S123" s="239"/>
      <c r="T123" s="239"/>
      <c r="U123" s="239"/>
      <c r="V123" s="236">
        <v>0</v>
      </c>
      <c r="W123" s="254">
        <v>0</v>
      </c>
      <c r="X123" s="239"/>
      <c r="Y123" s="239"/>
      <c r="Z123" s="239"/>
      <c r="AA123" s="246"/>
      <c r="AB123" s="200"/>
      <c r="AC123" s="194"/>
      <c r="AD123" s="248"/>
      <c r="AE123" s="248"/>
      <c r="AF123" s="248"/>
      <c r="AG123" s="248"/>
      <c r="AH123" s="205"/>
    </row>
    <row r="124" spans="1:34" ht="13.5" customHeight="1" x14ac:dyDescent="0.2">
      <c r="A124" s="8" t="s">
        <v>323</v>
      </c>
      <c r="B124" s="57" t="s">
        <v>324</v>
      </c>
      <c r="C124" s="57" t="s">
        <v>209</v>
      </c>
      <c r="D124" s="228" t="s">
        <v>27</v>
      </c>
      <c r="E124" s="228" t="s">
        <v>28</v>
      </c>
      <c r="F124" s="228" t="s">
        <v>29</v>
      </c>
      <c r="G124" s="228" t="s">
        <v>46</v>
      </c>
      <c r="H124" s="228" t="s">
        <v>74</v>
      </c>
      <c r="I124" s="57" t="s">
        <v>32</v>
      </c>
      <c r="J124" s="21">
        <v>441797696.1146245</v>
      </c>
      <c r="K124" s="241" t="s">
        <v>242</v>
      </c>
      <c r="L124" s="210"/>
      <c r="M124" s="210"/>
      <c r="N124" s="210" t="s">
        <v>212</v>
      </c>
      <c r="O124" s="210"/>
      <c r="P124" s="210"/>
      <c r="Q124" s="193">
        <v>12440037.036600001</v>
      </c>
      <c r="R124" s="234">
        <v>4510979</v>
      </c>
      <c r="S124" s="237"/>
      <c r="T124" s="234">
        <v>4384042.0866</v>
      </c>
      <c r="U124" s="234">
        <v>810745</v>
      </c>
      <c r="V124" s="195">
        <v>1413283</v>
      </c>
      <c r="W124" s="199">
        <v>1281848.9500000002</v>
      </c>
      <c r="X124" s="237"/>
      <c r="Y124" s="237"/>
      <c r="Z124" s="237"/>
      <c r="AA124" s="244">
        <v>2.3900000000000001E-2</v>
      </c>
      <c r="AB124" s="199" t="e">
        <f>+R124+S124+T124+U124+V124+W124+Y124+#REF!+#REF!+#REF!-Q124</f>
        <v>#REF!</v>
      </c>
      <c r="AC124" s="193">
        <f>+R124+T124+U124+V124</f>
        <v>11119049.0866</v>
      </c>
      <c r="AD124" s="210">
        <f>+R124/AC124</f>
        <v>0.4056982719355342</v>
      </c>
      <c r="AE124" s="210">
        <f>U124/AC124</f>
        <v>7.2914958256372883E-2</v>
      </c>
      <c r="AF124" s="210">
        <f>+R124/J124</f>
        <v>1.021050820244573E-2</v>
      </c>
      <c r="AG124" s="210">
        <f>+U124/J124</f>
        <v>1.8351046352891166E-3</v>
      </c>
      <c r="AH124" s="204">
        <f>+AC124/J124+Z124</f>
        <v>2.5167738954698309E-2</v>
      </c>
    </row>
    <row r="125" spans="1:34" ht="13.5" customHeight="1" x14ac:dyDescent="0.2">
      <c r="A125" s="8" t="s">
        <v>325</v>
      </c>
      <c r="B125" s="57" t="s">
        <v>326</v>
      </c>
      <c r="C125" s="57" t="s">
        <v>209</v>
      </c>
      <c r="D125" s="229"/>
      <c r="E125" s="229"/>
      <c r="F125" s="229"/>
      <c r="G125" s="229"/>
      <c r="H125" s="229"/>
      <c r="I125" s="57" t="s">
        <v>278</v>
      </c>
      <c r="J125" s="21">
        <v>7617927.3930039508</v>
      </c>
      <c r="K125" s="242"/>
      <c r="L125" s="232"/>
      <c r="M125" s="232"/>
      <c r="N125" s="232"/>
      <c r="O125" s="232"/>
      <c r="P125" s="232"/>
      <c r="Q125" s="227"/>
      <c r="R125" s="235"/>
      <c r="S125" s="238"/>
      <c r="T125" s="235"/>
      <c r="U125" s="235"/>
      <c r="V125" s="223">
        <v>0</v>
      </c>
      <c r="W125" s="219">
        <v>0</v>
      </c>
      <c r="X125" s="238"/>
      <c r="Y125" s="238"/>
      <c r="Z125" s="238"/>
      <c r="AA125" s="245"/>
      <c r="AB125" s="219"/>
      <c r="AC125" s="227"/>
      <c r="AD125" s="247"/>
      <c r="AE125" s="247"/>
      <c r="AF125" s="247"/>
      <c r="AG125" s="247"/>
      <c r="AH125" s="220"/>
    </row>
    <row r="126" spans="1:34" ht="13.5" customHeight="1" x14ac:dyDescent="0.2">
      <c r="A126" s="8" t="s">
        <v>327</v>
      </c>
      <c r="B126" s="57" t="s">
        <v>324</v>
      </c>
      <c r="C126" s="57" t="s">
        <v>209</v>
      </c>
      <c r="D126" s="229"/>
      <c r="E126" s="229"/>
      <c r="F126" s="229"/>
      <c r="G126" s="229"/>
      <c r="H126" s="229"/>
      <c r="I126" s="57" t="s">
        <v>32</v>
      </c>
      <c r="J126" s="21">
        <v>356340260.60869563</v>
      </c>
      <c r="K126" s="242"/>
      <c r="L126" s="232"/>
      <c r="M126" s="232"/>
      <c r="N126" s="232"/>
      <c r="O126" s="232"/>
      <c r="P126" s="232"/>
      <c r="Q126" s="227"/>
      <c r="R126" s="235"/>
      <c r="S126" s="238"/>
      <c r="T126" s="235"/>
      <c r="U126" s="235"/>
      <c r="V126" s="223">
        <v>0</v>
      </c>
      <c r="W126" s="219">
        <v>0</v>
      </c>
      <c r="X126" s="238"/>
      <c r="Y126" s="238"/>
      <c r="Z126" s="238"/>
      <c r="AA126" s="245"/>
      <c r="AB126" s="219"/>
      <c r="AC126" s="227"/>
      <c r="AD126" s="247"/>
      <c r="AE126" s="247"/>
      <c r="AF126" s="247"/>
      <c r="AG126" s="247"/>
      <c r="AH126" s="220"/>
    </row>
    <row r="127" spans="1:34" ht="13.5" customHeight="1" x14ac:dyDescent="0.2">
      <c r="A127" s="8" t="s">
        <v>328</v>
      </c>
      <c r="B127" s="57" t="s">
        <v>329</v>
      </c>
      <c r="C127" s="57" t="s">
        <v>209</v>
      </c>
      <c r="D127" s="240"/>
      <c r="E127" s="240"/>
      <c r="F127" s="240"/>
      <c r="G127" s="240"/>
      <c r="H127" s="240"/>
      <c r="I127" s="57" t="s">
        <v>32</v>
      </c>
      <c r="J127" s="21">
        <v>26039.596837944664</v>
      </c>
      <c r="K127" s="243"/>
      <c r="L127" s="233"/>
      <c r="M127" s="233"/>
      <c r="N127" s="233"/>
      <c r="O127" s="233"/>
      <c r="P127" s="233"/>
      <c r="Q127" s="194"/>
      <c r="R127" s="236"/>
      <c r="S127" s="239"/>
      <c r="T127" s="236"/>
      <c r="U127" s="236"/>
      <c r="V127" s="196">
        <v>0</v>
      </c>
      <c r="W127" s="200">
        <v>0</v>
      </c>
      <c r="X127" s="239"/>
      <c r="Y127" s="239"/>
      <c r="Z127" s="239"/>
      <c r="AA127" s="246"/>
      <c r="AB127" s="200"/>
      <c r="AC127" s="194"/>
      <c r="AD127" s="248"/>
      <c r="AE127" s="248"/>
      <c r="AF127" s="248"/>
      <c r="AG127" s="248"/>
      <c r="AH127" s="205"/>
    </row>
    <row r="128" spans="1:34" ht="13.5" customHeight="1" x14ac:dyDescent="0.2">
      <c r="A128" s="8" t="s">
        <v>330</v>
      </c>
      <c r="B128" s="57" t="s">
        <v>331</v>
      </c>
      <c r="C128" s="57" t="s">
        <v>209</v>
      </c>
      <c r="D128" s="57" t="s">
        <v>27</v>
      </c>
      <c r="E128" s="57" t="s">
        <v>28</v>
      </c>
      <c r="F128" s="57" t="s">
        <v>29</v>
      </c>
      <c r="G128" s="57" t="s">
        <v>46</v>
      </c>
      <c r="H128" s="57" t="s">
        <v>74</v>
      </c>
      <c r="I128" s="57" t="s">
        <v>32</v>
      </c>
      <c r="J128" s="21">
        <v>8050185973.727273</v>
      </c>
      <c r="K128" s="55" t="s">
        <v>242</v>
      </c>
      <c r="L128" s="56"/>
      <c r="M128" s="56"/>
      <c r="N128" s="56" t="s">
        <v>212</v>
      </c>
      <c r="O128" s="56"/>
      <c r="P128" s="56"/>
      <c r="Q128" s="145">
        <v>196436347</v>
      </c>
      <c r="R128" s="21">
        <v>93740816</v>
      </c>
      <c r="S128" s="21"/>
      <c r="T128" s="158">
        <v>93246457</v>
      </c>
      <c r="U128" s="158">
        <v>3648870</v>
      </c>
      <c r="V128" s="157">
        <v>5485386</v>
      </c>
      <c r="W128" s="12">
        <v>194779</v>
      </c>
      <c r="X128" s="21"/>
      <c r="Y128" s="21"/>
      <c r="Z128" s="158"/>
      <c r="AA128" s="60">
        <v>2.2599999999999999E-2</v>
      </c>
      <c r="AB128" s="12" t="e">
        <f>+R128+S128+T128+U128+V128+W128+Y128+#REF!+#REF!+#REF!-Q128</f>
        <v>#REF!</v>
      </c>
      <c r="AC128" s="145">
        <f>+R128+T128+U128+V128</f>
        <v>196121529</v>
      </c>
      <c r="AD128" s="56">
        <f>+R128/AC128</f>
        <v>0.47797310411545896</v>
      </c>
      <c r="AE128" s="56">
        <f>U128/AC128</f>
        <v>1.8605147627622259E-2</v>
      </c>
      <c r="AF128" s="56">
        <f>+R128/J128</f>
        <v>1.164455284709374E-2</v>
      </c>
      <c r="AG128" s="56">
        <f>+U128/J128</f>
        <v>4.532653049145095E-4</v>
      </c>
      <c r="AH128" s="192">
        <f>+AC128/J128+Z128</f>
        <v>2.436236002995032E-2</v>
      </c>
    </row>
    <row r="129" spans="1:34" ht="13.5" customHeight="1" x14ac:dyDescent="0.2">
      <c r="A129" s="8" t="s">
        <v>332</v>
      </c>
      <c r="B129" s="57" t="s">
        <v>333</v>
      </c>
      <c r="C129" s="57" t="s">
        <v>209</v>
      </c>
      <c r="D129" s="228" t="s">
        <v>27</v>
      </c>
      <c r="E129" s="228" t="s">
        <v>28</v>
      </c>
      <c r="F129" s="228" t="s">
        <v>29</v>
      </c>
      <c r="G129" s="228" t="s">
        <v>73</v>
      </c>
      <c r="H129" s="228" t="s">
        <v>74</v>
      </c>
      <c r="I129" s="57" t="s">
        <v>32</v>
      </c>
      <c r="J129" s="21">
        <v>364520819.027668</v>
      </c>
      <c r="K129" s="241" t="s">
        <v>242</v>
      </c>
      <c r="L129" s="210"/>
      <c r="M129" s="210"/>
      <c r="N129" s="210" t="s">
        <v>334</v>
      </c>
      <c r="O129" s="210"/>
      <c r="P129" s="210"/>
      <c r="Q129" s="193">
        <v>11342331.060000001</v>
      </c>
      <c r="R129" s="234">
        <v>3033097</v>
      </c>
      <c r="S129" s="237"/>
      <c r="T129" s="234">
        <v>3044641</v>
      </c>
      <c r="U129" s="234">
        <v>1450564</v>
      </c>
      <c r="V129" s="195">
        <v>2633113</v>
      </c>
      <c r="W129" s="199">
        <v>1141777.06</v>
      </c>
      <c r="X129" s="237"/>
      <c r="Y129" s="237"/>
      <c r="Z129" s="237"/>
      <c r="AA129" s="244">
        <v>2.6599999999999999E-2</v>
      </c>
      <c r="AB129" s="199" t="e">
        <f>+R129+S129+T129+U129+V129+W129+Y129+#REF!+#REF!+#REF!-Q129</f>
        <v>#REF!</v>
      </c>
      <c r="AC129" s="193">
        <f>+R129+T129+U129+V129</f>
        <v>10161415</v>
      </c>
      <c r="AD129" s="210">
        <f>+R129/AC129</f>
        <v>0.29849159787293406</v>
      </c>
      <c r="AE129" s="210">
        <f>U129/AC129</f>
        <v>0.14275216591390077</v>
      </c>
      <c r="AF129" s="210">
        <f>+R129/J129</f>
        <v>8.3207785170969356E-3</v>
      </c>
      <c r="AG129" s="210">
        <f>+U129/J129</f>
        <v>3.979372162800662E-3</v>
      </c>
      <c r="AH129" s="204">
        <f>+AC129/J129+Z129</f>
        <v>2.7876089566310134E-2</v>
      </c>
    </row>
    <row r="130" spans="1:34" ht="13.5" customHeight="1" x14ac:dyDescent="0.2">
      <c r="A130" s="8" t="s">
        <v>335</v>
      </c>
      <c r="B130" s="57" t="s">
        <v>333</v>
      </c>
      <c r="C130" s="57" t="s">
        <v>209</v>
      </c>
      <c r="D130" s="229"/>
      <c r="E130" s="229"/>
      <c r="F130" s="229"/>
      <c r="G130" s="229"/>
      <c r="H130" s="229"/>
      <c r="I130" s="57" t="s">
        <v>32</v>
      </c>
      <c r="J130" s="21"/>
      <c r="K130" s="242"/>
      <c r="L130" s="232"/>
      <c r="M130" s="232"/>
      <c r="N130" s="232"/>
      <c r="O130" s="232"/>
      <c r="P130" s="232"/>
      <c r="Q130" s="227"/>
      <c r="R130" s="235"/>
      <c r="S130" s="238"/>
      <c r="T130" s="235"/>
      <c r="U130" s="235"/>
      <c r="V130" s="223">
        <v>0</v>
      </c>
      <c r="W130" s="219">
        <v>0</v>
      </c>
      <c r="X130" s="238"/>
      <c r="Y130" s="238"/>
      <c r="Z130" s="238"/>
      <c r="AA130" s="245"/>
      <c r="AB130" s="219"/>
      <c r="AC130" s="227"/>
      <c r="AD130" s="247"/>
      <c r="AE130" s="247"/>
      <c r="AF130" s="247"/>
      <c r="AG130" s="247"/>
      <c r="AH130" s="220"/>
    </row>
    <row r="131" spans="1:34" ht="13.5" customHeight="1" x14ac:dyDescent="0.2">
      <c r="A131" s="8" t="s">
        <v>336</v>
      </c>
      <c r="B131" s="57" t="s">
        <v>337</v>
      </c>
      <c r="C131" s="57" t="s">
        <v>209</v>
      </c>
      <c r="D131" s="240"/>
      <c r="E131" s="240"/>
      <c r="F131" s="240"/>
      <c r="G131" s="240"/>
      <c r="H131" s="240"/>
      <c r="I131" s="57" t="s">
        <v>32</v>
      </c>
      <c r="J131" s="21"/>
      <c r="K131" s="243"/>
      <c r="L131" s="233"/>
      <c r="M131" s="233"/>
      <c r="N131" s="233"/>
      <c r="O131" s="233"/>
      <c r="P131" s="233"/>
      <c r="Q131" s="194"/>
      <c r="R131" s="236"/>
      <c r="S131" s="239"/>
      <c r="T131" s="236"/>
      <c r="U131" s="236"/>
      <c r="V131" s="196">
        <v>0</v>
      </c>
      <c r="W131" s="200">
        <v>0</v>
      </c>
      <c r="X131" s="239"/>
      <c r="Y131" s="239"/>
      <c r="Z131" s="239"/>
      <c r="AA131" s="246"/>
      <c r="AB131" s="200"/>
      <c r="AC131" s="194"/>
      <c r="AD131" s="248"/>
      <c r="AE131" s="248"/>
      <c r="AF131" s="248"/>
      <c r="AG131" s="248"/>
      <c r="AH131" s="205"/>
    </row>
    <row r="132" spans="1:34" ht="13.5" customHeight="1" x14ac:dyDescent="0.2">
      <c r="A132" s="8" t="s">
        <v>338</v>
      </c>
      <c r="B132" s="57" t="s">
        <v>339</v>
      </c>
      <c r="C132" s="57" t="s">
        <v>209</v>
      </c>
      <c r="D132" s="57" t="s">
        <v>27</v>
      </c>
      <c r="E132" s="57" t="s">
        <v>28</v>
      </c>
      <c r="F132" s="57" t="s">
        <v>29</v>
      </c>
      <c r="G132" s="57" t="s">
        <v>30</v>
      </c>
      <c r="H132" s="57" t="s">
        <v>74</v>
      </c>
      <c r="I132" s="57" t="s">
        <v>278</v>
      </c>
      <c r="J132" s="21">
        <v>4116607865.7559676</v>
      </c>
      <c r="K132" s="55" t="s">
        <v>279</v>
      </c>
      <c r="L132" s="56"/>
      <c r="M132" s="56"/>
      <c r="N132" s="56" t="s">
        <v>212</v>
      </c>
      <c r="O132" s="56"/>
      <c r="P132" s="56"/>
      <c r="Q132" s="145">
        <v>36067111.793782339</v>
      </c>
      <c r="R132" s="21">
        <v>13308065.063844781</v>
      </c>
      <c r="S132" s="21"/>
      <c r="T132" s="158">
        <v>19935891.384576268</v>
      </c>
      <c r="U132" s="158">
        <v>1554483.3465120427</v>
      </c>
      <c r="V132" s="157">
        <v>1234305.6416681535</v>
      </c>
      <c r="W132" s="12">
        <v>30116.669402319356</v>
      </c>
      <c r="X132" s="21"/>
      <c r="Y132" s="21"/>
      <c r="Z132" s="158"/>
      <c r="AA132" s="60">
        <v>5.7999999999999996E-3</v>
      </c>
      <c r="AB132" s="12" t="e">
        <f>+R132+S132+T132+U132+V132+W132+Y132+#REF!+#REF!+#REF!-Q132</f>
        <v>#REF!</v>
      </c>
      <c r="AC132" s="145">
        <f>+R132+T132+U132+V132</f>
        <v>36032745.436601251</v>
      </c>
      <c r="AD132" s="56">
        <f>+R132/AC132</f>
        <v>0.36933253080201733</v>
      </c>
      <c r="AE132" s="56">
        <f>U132/AC132</f>
        <v>4.3140852235284674E-2</v>
      </c>
      <c r="AF132" s="56">
        <f>+R132/J132</f>
        <v>3.232774531319346E-3</v>
      </c>
      <c r="AG132" s="56">
        <f>+U132/J132</f>
        <v>3.7761268432755609E-4</v>
      </c>
      <c r="AH132" s="192">
        <f>+AC132/J132+Z132</f>
        <v>8.7530186531342719E-3</v>
      </c>
    </row>
    <row r="133" spans="1:34" ht="13.5" customHeight="1" x14ac:dyDescent="0.2">
      <c r="A133" s="8" t="s">
        <v>340</v>
      </c>
      <c r="B133" s="57" t="s">
        <v>341</v>
      </c>
      <c r="C133" s="57" t="s">
        <v>209</v>
      </c>
      <c r="D133" s="228" t="s">
        <v>27</v>
      </c>
      <c r="E133" s="228" t="s">
        <v>28</v>
      </c>
      <c r="F133" s="228" t="s">
        <v>29</v>
      </c>
      <c r="G133" s="228" t="s">
        <v>46</v>
      </c>
      <c r="H133" s="228" t="s">
        <v>74</v>
      </c>
      <c r="I133" s="57" t="s">
        <v>32</v>
      </c>
      <c r="J133" s="21">
        <v>3734809368.7588935</v>
      </c>
      <c r="K133" s="241" t="s">
        <v>242</v>
      </c>
      <c r="L133" s="210"/>
      <c r="M133" s="210"/>
      <c r="N133" s="210" t="s">
        <v>212</v>
      </c>
      <c r="O133" s="210"/>
      <c r="P133" s="210"/>
      <c r="Q133" s="193">
        <v>82786528.659999996</v>
      </c>
      <c r="R133" s="237">
        <v>38093430</v>
      </c>
      <c r="S133" s="237"/>
      <c r="T133" s="237">
        <v>34582732.909999996</v>
      </c>
      <c r="U133" s="237">
        <v>4059011</v>
      </c>
      <c r="V133" s="234">
        <v>4663670</v>
      </c>
      <c r="W133" s="252">
        <v>1348545.75</v>
      </c>
      <c r="X133" s="237"/>
      <c r="Y133" s="237"/>
      <c r="Z133" s="237"/>
      <c r="AA133" s="244">
        <v>2.1999999999999999E-2</v>
      </c>
      <c r="AB133" s="199" t="e">
        <f>+R133+S133+T133+U133+V133+W133+Y133+#REF!+#REF!+#REF!-Q133</f>
        <v>#REF!</v>
      </c>
      <c r="AC133" s="193">
        <f>+R133+T133+U133+V133</f>
        <v>81398843.909999996</v>
      </c>
      <c r="AD133" s="210">
        <f>+R133/AC133</f>
        <v>0.46798490212119775</v>
      </c>
      <c r="AE133" s="210">
        <f>U133/AC133</f>
        <v>4.9865708221702928E-2</v>
      </c>
      <c r="AF133" s="210">
        <f>+R133/J133</f>
        <v>1.0199564753865535E-2</v>
      </c>
      <c r="AG133" s="210">
        <f>+U133/J133</f>
        <v>1.0868054026941785E-3</v>
      </c>
      <c r="AH133" s="204">
        <f>+AC133/J133+Z133</f>
        <v>2.179464488626617E-2</v>
      </c>
    </row>
    <row r="134" spans="1:34" ht="13.5" customHeight="1" x14ac:dyDescent="0.2">
      <c r="A134" s="8" t="s">
        <v>342</v>
      </c>
      <c r="B134" s="57" t="s">
        <v>343</v>
      </c>
      <c r="C134" s="57" t="s">
        <v>209</v>
      </c>
      <c r="D134" s="229"/>
      <c r="E134" s="229"/>
      <c r="F134" s="229"/>
      <c r="G134" s="229"/>
      <c r="H134" s="229"/>
      <c r="I134" s="57" t="s">
        <v>278</v>
      </c>
      <c r="J134" s="21">
        <v>4327823.3684584983</v>
      </c>
      <c r="K134" s="242"/>
      <c r="L134" s="232"/>
      <c r="M134" s="232"/>
      <c r="N134" s="232"/>
      <c r="O134" s="232"/>
      <c r="P134" s="232"/>
      <c r="Q134" s="227"/>
      <c r="R134" s="238"/>
      <c r="S134" s="238"/>
      <c r="T134" s="238"/>
      <c r="U134" s="238"/>
      <c r="V134" s="235">
        <v>0</v>
      </c>
      <c r="W134" s="253">
        <v>0</v>
      </c>
      <c r="X134" s="238"/>
      <c r="Y134" s="238"/>
      <c r="Z134" s="238"/>
      <c r="AA134" s="245"/>
      <c r="AB134" s="219"/>
      <c r="AC134" s="227"/>
      <c r="AD134" s="247"/>
      <c r="AE134" s="247"/>
      <c r="AF134" s="247"/>
      <c r="AG134" s="247"/>
      <c r="AH134" s="220"/>
    </row>
    <row r="135" spans="1:34" ht="13.5" customHeight="1" x14ac:dyDescent="0.2">
      <c r="A135" s="8" t="s">
        <v>344</v>
      </c>
      <c r="B135" s="57" t="s">
        <v>345</v>
      </c>
      <c r="C135" s="57" t="s">
        <v>209</v>
      </c>
      <c r="D135" s="229"/>
      <c r="E135" s="229"/>
      <c r="F135" s="229"/>
      <c r="G135" s="229"/>
      <c r="H135" s="229"/>
      <c r="I135" s="57" t="s">
        <v>278</v>
      </c>
      <c r="J135" s="21">
        <v>286377.34138339927</v>
      </c>
      <c r="K135" s="242"/>
      <c r="L135" s="232"/>
      <c r="M135" s="232"/>
      <c r="N135" s="232"/>
      <c r="O135" s="232"/>
      <c r="P135" s="232"/>
      <c r="Q135" s="227"/>
      <c r="R135" s="238"/>
      <c r="S135" s="238"/>
      <c r="T135" s="238"/>
      <c r="U135" s="238"/>
      <c r="V135" s="235">
        <v>0</v>
      </c>
      <c r="W135" s="253">
        <v>0</v>
      </c>
      <c r="X135" s="238"/>
      <c r="Y135" s="238"/>
      <c r="Z135" s="238"/>
      <c r="AA135" s="245"/>
      <c r="AB135" s="219"/>
      <c r="AC135" s="227"/>
      <c r="AD135" s="247"/>
      <c r="AE135" s="247"/>
      <c r="AF135" s="247"/>
      <c r="AG135" s="247"/>
      <c r="AH135" s="220"/>
    </row>
    <row r="136" spans="1:34" ht="13.5" customHeight="1" x14ac:dyDescent="0.2">
      <c r="A136" s="8" t="s">
        <v>346</v>
      </c>
      <c r="B136" s="57" t="s">
        <v>341</v>
      </c>
      <c r="C136" s="57" t="s">
        <v>209</v>
      </c>
      <c r="D136" s="229"/>
      <c r="E136" s="229"/>
      <c r="F136" s="229"/>
      <c r="G136" s="229"/>
      <c r="H136" s="229"/>
      <c r="I136" s="57" t="s">
        <v>53</v>
      </c>
      <c r="J136" s="21">
        <v>3597926122.889328</v>
      </c>
      <c r="K136" s="242"/>
      <c r="L136" s="232"/>
      <c r="M136" s="232"/>
      <c r="N136" s="232"/>
      <c r="O136" s="232"/>
      <c r="P136" s="232"/>
      <c r="Q136" s="227"/>
      <c r="R136" s="238"/>
      <c r="S136" s="238"/>
      <c r="T136" s="238"/>
      <c r="U136" s="238"/>
      <c r="V136" s="235">
        <v>0</v>
      </c>
      <c r="W136" s="253">
        <v>0</v>
      </c>
      <c r="X136" s="238"/>
      <c r="Y136" s="238"/>
      <c r="Z136" s="238"/>
      <c r="AA136" s="245"/>
      <c r="AB136" s="219"/>
      <c r="AC136" s="227"/>
      <c r="AD136" s="247"/>
      <c r="AE136" s="247"/>
      <c r="AF136" s="247"/>
      <c r="AG136" s="247"/>
      <c r="AH136" s="220"/>
    </row>
    <row r="137" spans="1:34" ht="13.5" customHeight="1" x14ac:dyDescent="0.2">
      <c r="A137" s="8" t="s">
        <v>347</v>
      </c>
      <c r="B137" s="57" t="s">
        <v>348</v>
      </c>
      <c r="C137" s="57" t="s">
        <v>209</v>
      </c>
      <c r="D137" s="240"/>
      <c r="E137" s="240"/>
      <c r="F137" s="240"/>
      <c r="G137" s="240"/>
      <c r="H137" s="240"/>
      <c r="I137" s="57" t="s">
        <v>32</v>
      </c>
      <c r="J137" s="21">
        <v>8989.8893280632419</v>
      </c>
      <c r="K137" s="243"/>
      <c r="L137" s="233"/>
      <c r="M137" s="233"/>
      <c r="N137" s="233"/>
      <c r="O137" s="233"/>
      <c r="P137" s="233"/>
      <c r="Q137" s="194"/>
      <c r="R137" s="239"/>
      <c r="S137" s="239"/>
      <c r="T137" s="239"/>
      <c r="U137" s="239"/>
      <c r="V137" s="236">
        <v>0</v>
      </c>
      <c r="W137" s="254">
        <v>0</v>
      </c>
      <c r="X137" s="239"/>
      <c r="Y137" s="239"/>
      <c r="Z137" s="239"/>
      <c r="AA137" s="246"/>
      <c r="AB137" s="200"/>
      <c r="AC137" s="194"/>
      <c r="AD137" s="248"/>
      <c r="AE137" s="248"/>
      <c r="AF137" s="248"/>
      <c r="AG137" s="248"/>
      <c r="AH137" s="205"/>
    </row>
    <row r="138" spans="1:34" ht="13.5" customHeight="1" x14ac:dyDescent="0.2">
      <c r="A138" s="8" t="s">
        <v>349</v>
      </c>
      <c r="B138" s="57" t="s">
        <v>350</v>
      </c>
      <c r="C138" s="57" t="s">
        <v>209</v>
      </c>
      <c r="D138" s="228" t="s">
        <v>27</v>
      </c>
      <c r="E138" s="228" t="s">
        <v>28</v>
      </c>
      <c r="F138" s="228" t="s">
        <v>29</v>
      </c>
      <c r="G138" s="228" t="s">
        <v>247</v>
      </c>
      <c r="H138" s="228" t="s">
        <v>74</v>
      </c>
      <c r="I138" s="57" t="s">
        <v>32</v>
      </c>
      <c r="J138" s="21">
        <v>646981555.30039525</v>
      </c>
      <c r="K138" s="241" t="s">
        <v>242</v>
      </c>
      <c r="L138" s="210"/>
      <c r="M138" s="210"/>
      <c r="N138" s="210" t="s">
        <v>212</v>
      </c>
      <c r="O138" s="210"/>
      <c r="P138" s="210"/>
      <c r="Q138" s="193">
        <v>21679710.129999999</v>
      </c>
      <c r="R138" s="234">
        <v>8116625</v>
      </c>
      <c r="S138" s="237"/>
      <c r="T138" s="234">
        <v>7833820</v>
      </c>
      <c r="U138" s="234">
        <v>499675</v>
      </c>
      <c r="V138" s="195">
        <v>2113258</v>
      </c>
      <c r="W138" s="199">
        <v>2819279.13</v>
      </c>
      <c r="X138" s="237">
        <v>1118453</v>
      </c>
      <c r="Y138" s="237"/>
      <c r="Z138" s="237"/>
      <c r="AA138" s="244">
        <v>2.7099999999999999E-2</v>
      </c>
      <c r="AB138" s="199" t="e">
        <f>+R138+S138+T138+U138+V138+W138+Y138+#REF!+#REF!+#REF!-Q138</f>
        <v>#REF!</v>
      </c>
      <c r="AC138" s="193">
        <f>+R138+T138+U138+V138</f>
        <v>18563378</v>
      </c>
      <c r="AD138" s="210">
        <f>+R138/AC138</f>
        <v>0.43723857802173721</v>
      </c>
      <c r="AE138" s="210">
        <f>U138/AC138</f>
        <v>2.6917245341876894E-2</v>
      </c>
      <c r="AF138" s="210">
        <f>+R138/J138</f>
        <v>1.2545373099904571E-2</v>
      </c>
      <c r="AG138" s="210">
        <f>+U138/J138</f>
        <v>7.7231722590298513E-4</v>
      </c>
      <c r="AH138" s="204">
        <f>+AC138/J138+Z138</f>
        <v>2.8692283184767107E-2</v>
      </c>
    </row>
    <row r="139" spans="1:34" ht="13.5" customHeight="1" x14ac:dyDescent="0.2">
      <c r="A139" s="8" t="s">
        <v>351</v>
      </c>
      <c r="B139" s="57" t="s">
        <v>350</v>
      </c>
      <c r="C139" s="57" t="s">
        <v>209</v>
      </c>
      <c r="D139" s="229"/>
      <c r="E139" s="229"/>
      <c r="F139" s="229"/>
      <c r="G139" s="229"/>
      <c r="H139" s="229"/>
      <c r="I139" s="57" t="s">
        <v>32</v>
      </c>
      <c r="J139" s="21">
        <v>646981555.30830038</v>
      </c>
      <c r="K139" s="242"/>
      <c r="L139" s="232"/>
      <c r="M139" s="232"/>
      <c r="N139" s="232"/>
      <c r="O139" s="232"/>
      <c r="P139" s="232"/>
      <c r="Q139" s="227"/>
      <c r="R139" s="235"/>
      <c r="S139" s="238"/>
      <c r="T139" s="235"/>
      <c r="U139" s="235"/>
      <c r="V139" s="223">
        <v>0</v>
      </c>
      <c r="W139" s="219">
        <v>0</v>
      </c>
      <c r="X139" s="238"/>
      <c r="Y139" s="238"/>
      <c r="Z139" s="238"/>
      <c r="AA139" s="245"/>
      <c r="AB139" s="219"/>
      <c r="AC139" s="227"/>
      <c r="AD139" s="247"/>
      <c r="AE139" s="247"/>
      <c r="AF139" s="247"/>
      <c r="AG139" s="247"/>
      <c r="AH139" s="220"/>
    </row>
    <row r="140" spans="1:34" ht="13.5" customHeight="1" x14ac:dyDescent="0.2">
      <c r="A140" s="8" t="s">
        <v>352</v>
      </c>
      <c r="B140" s="57" t="s">
        <v>353</v>
      </c>
      <c r="C140" s="57" t="s">
        <v>209</v>
      </c>
      <c r="D140" s="240"/>
      <c r="E140" s="240"/>
      <c r="F140" s="240"/>
      <c r="G140" s="240"/>
      <c r="H140" s="240"/>
      <c r="I140" s="57" t="s">
        <v>32</v>
      </c>
      <c r="J140" s="21">
        <v>0</v>
      </c>
      <c r="K140" s="243"/>
      <c r="L140" s="233"/>
      <c r="M140" s="233"/>
      <c r="N140" s="233"/>
      <c r="O140" s="233"/>
      <c r="P140" s="233"/>
      <c r="Q140" s="194"/>
      <c r="R140" s="236"/>
      <c r="S140" s="239"/>
      <c r="T140" s="236"/>
      <c r="U140" s="236"/>
      <c r="V140" s="196">
        <v>0</v>
      </c>
      <c r="W140" s="200">
        <v>0</v>
      </c>
      <c r="X140" s="239"/>
      <c r="Y140" s="239"/>
      <c r="Z140" s="239"/>
      <c r="AA140" s="246"/>
      <c r="AB140" s="200"/>
      <c r="AC140" s="194"/>
      <c r="AD140" s="248"/>
      <c r="AE140" s="248"/>
      <c r="AF140" s="248"/>
      <c r="AG140" s="248"/>
      <c r="AH140" s="205"/>
    </row>
    <row r="141" spans="1:34" ht="13.5" customHeight="1" x14ac:dyDescent="0.2">
      <c r="A141" s="8" t="s">
        <v>354</v>
      </c>
      <c r="B141" s="57" t="s">
        <v>355</v>
      </c>
      <c r="C141" s="57" t="s">
        <v>356</v>
      </c>
      <c r="D141" s="57" t="s">
        <v>27</v>
      </c>
      <c r="E141" s="57" t="s">
        <v>28</v>
      </c>
      <c r="F141" s="57" t="s">
        <v>29</v>
      </c>
      <c r="G141" s="57" t="s">
        <v>210</v>
      </c>
      <c r="H141" s="57" t="s">
        <v>64</v>
      </c>
      <c r="I141" s="57" t="s">
        <v>32</v>
      </c>
      <c r="J141" s="21">
        <v>132895149916.48758</v>
      </c>
      <c r="K141" s="95">
        <v>2.5000000000000001E-2</v>
      </c>
      <c r="L141" s="56" t="s">
        <v>399</v>
      </c>
      <c r="M141" s="57" t="s">
        <v>65</v>
      </c>
      <c r="N141" s="56">
        <v>8.0000000000000004E-4</v>
      </c>
      <c r="O141" s="57" t="s">
        <v>399</v>
      </c>
      <c r="P141" s="57" t="s">
        <v>399</v>
      </c>
      <c r="Q141" s="145">
        <v>2083943143</v>
      </c>
      <c r="R141" s="21">
        <v>1942501579</v>
      </c>
      <c r="S141" s="21">
        <v>0</v>
      </c>
      <c r="T141" s="158">
        <v>0</v>
      </c>
      <c r="U141" s="158">
        <v>106418730</v>
      </c>
      <c r="V141" s="157">
        <v>34850123</v>
      </c>
      <c r="W141" s="12">
        <v>72468</v>
      </c>
      <c r="X141" s="21">
        <v>0</v>
      </c>
      <c r="Y141" s="21"/>
      <c r="Z141" s="180">
        <v>0</v>
      </c>
      <c r="AA141" s="62">
        <v>1.5699999999999999E-2</v>
      </c>
      <c r="AB141" s="12" t="e">
        <f>+R141+S141+T141+U141+V141+W141+Y141+#REF!+#REF!+#REF!-Q141</f>
        <v>#REF!</v>
      </c>
      <c r="AC141" s="145">
        <f t="shared" ref="AC141:AC186" si="24">+R141+T141+U141+V141</f>
        <v>2083770432</v>
      </c>
      <c r="AD141" s="56">
        <f t="shared" ref="AD141:AD204" si="25">+R141/AC141</f>
        <v>0.93220517441337802</v>
      </c>
      <c r="AE141" s="56">
        <f t="shared" ref="AE141:AE204" si="26">U141/AC141</f>
        <v>5.1070275480326999E-2</v>
      </c>
      <c r="AF141" s="56">
        <f>+R141/J141</f>
        <v>1.4616798131614917E-2</v>
      </c>
      <c r="AG141" s="56">
        <f>+U141/J141</f>
        <v>8.0077211295426817E-4</v>
      </c>
      <c r="AH141" s="192">
        <f>+AC141/J141+Z141</f>
        <v>1.5679807978767162E-2</v>
      </c>
    </row>
    <row r="142" spans="1:34" ht="13.5" customHeight="1" x14ac:dyDescent="0.2">
      <c r="A142" s="8" t="s">
        <v>357</v>
      </c>
      <c r="B142" s="57" t="s">
        <v>358</v>
      </c>
      <c r="C142" s="57" t="s">
        <v>356</v>
      </c>
      <c r="D142" s="57" t="s">
        <v>27</v>
      </c>
      <c r="E142" s="57" t="s">
        <v>28</v>
      </c>
      <c r="F142" s="57" t="s">
        <v>29</v>
      </c>
      <c r="G142" s="57" t="s">
        <v>100</v>
      </c>
      <c r="H142" s="57" t="s">
        <v>64</v>
      </c>
      <c r="I142" s="57" t="s">
        <v>32</v>
      </c>
      <c r="J142" s="21">
        <v>38039845981.038353</v>
      </c>
      <c r="K142" s="95">
        <v>2.5000000000000001E-2</v>
      </c>
      <c r="L142" s="56" t="s">
        <v>399</v>
      </c>
      <c r="M142" s="57" t="s">
        <v>65</v>
      </c>
      <c r="N142" s="56">
        <v>8.0000000000000004E-4</v>
      </c>
      <c r="O142" s="57" t="s">
        <v>399</v>
      </c>
      <c r="P142" s="57" t="s">
        <v>399</v>
      </c>
      <c r="Q142" s="145">
        <v>613025302</v>
      </c>
      <c r="R142" s="21">
        <v>568751239</v>
      </c>
      <c r="S142" s="21">
        <v>0</v>
      </c>
      <c r="T142" s="158">
        <v>0</v>
      </c>
      <c r="U142" s="158">
        <v>30439999</v>
      </c>
      <c r="V142" s="157">
        <v>11257853</v>
      </c>
      <c r="W142" s="12">
        <v>67328</v>
      </c>
      <c r="X142" s="21">
        <v>0</v>
      </c>
      <c r="Y142" s="21"/>
      <c r="Z142" s="180">
        <v>0</v>
      </c>
      <c r="AA142" s="62">
        <v>1.61E-2</v>
      </c>
      <c r="AB142" s="12" t="e">
        <f>+R142+S142+T142+U142+V142+W142+Y142+#REF!+#REF!+#REF!-Q142</f>
        <v>#REF!</v>
      </c>
      <c r="AC142" s="145">
        <f t="shared" si="24"/>
        <v>610449091</v>
      </c>
      <c r="AD142" s="56">
        <f t="shared" si="25"/>
        <v>0.93169315408154163</v>
      </c>
      <c r="AE142" s="56">
        <f t="shared" si="26"/>
        <v>4.9864926410382683E-2</v>
      </c>
      <c r="AF142" s="56">
        <f>+R142/J142</f>
        <v>1.4951460089599319E-2</v>
      </c>
      <c r="AG142" s="56">
        <f>+U142/J142</f>
        <v>8.0021351861343933E-4</v>
      </c>
      <c r="AH142" s="192">
        <f>+AC142/J142+Z142</f>
        <v>1.6047622571981217E-2</v>
      </c>
    </row>
    <row r="143" spans="1:34" ht="13.5" customHeight="1" x14ac:dyDescent="0.2">
      <c r="A143" s="8" t="s">
        <v>359</v>
      </c>
      <c r="B143" s="57" t="s">
        <v>360</v>
      </c>
      <c r="C143" s="57" t="s">
        <v>356</v>
      </c>
      <c r="D143" s="57" t="s">
        <v>27</v>
      </c>
      <c r="E143" s="57" t="s">
        <v>28</v>
      </c>
      <c r="F143" s="57" t="s">
        <v>29</v>
      </c>
      <c r="G143" s="57" t="s">
        <v>100</v>
      </c>
      <c r="H143" s="57" t="s">
        <v>74</v>
      </c>
      <c r="I143" s="57" t="s">
        <v>53</v>
      </c>
      <c r="J143" s="21">
        <v>113339591.49915101</v>
      </c>
      <c r="K143" s="95">
        <v>2.5000000000000001E-2</v>
      </c>
      <c r="L143" s="56" t="s">
        <v>399</v>
      </c>
      <c r="M143" s="57" t="s">
        <v>65</v>
      </c>
      <c r="N143" s="56">
        <v>5.0000000000000001E-4</v>
      </c>
      <c r="O143" s="57" t="s">
        <v>399</v>
      </c>
      <c r="P143" s="57" t="s">
        <v>399</v>
      </c>
      <c r="Q143" s="145">
        <v>310170772</v>
      </c>
      <c r="R143" s="21">
        <v>281100685</v>
      </c>
      <c r="S143" s="21">
        <v>0</v>
      </c>
      <c r="T143" s="158">
        <v>0</v>
      </c>
      <c r="U143" s="158">
        <v>17618418</v>
      </c>
      <c r="V143" s="157">
        <v>10534260</v>
      </c>
      <c r="W143" s="12">
        <v>49710</v>
      </c>
      <c r="X143" s="21">
        <v>0</v>
      </c>
      <c r="Y143" s="21"/>
      <c r="Z143" s="180">
        <v>0</v>
      </c>
      <c r="AA143" s="62">
        <v>8.8999999999999999E-3</v>
      </c>
      <c r="AB143" s="12" t="e">
        <f>+R143+S143+T143+U143+V143+W143+Y143+#REF!+#REF!+#REF!-Q143</f>
        <v>#REF!</v>
      </c>
      <c r="AC143" s="145">
        <f t="shared" si="24"/>
        <v>309253363</v>
      </c>
      <c r="AD143" s="56">
        <f t="shared" si="25"/>
        <v>0.9089656528650264</v>
      </c>
      <c r="AE143" s="56">
        <f t="shared" si="26"/>
        <v>5.6970821041645393E-2</v>
      </c>
      <c r="AF143" s="56">
        <f>+R143/(J143*308.66)</f>
        <v>8.0352595391668617E-3</v>
      </c>
      <c r="AG143" s="56">
        <f>+U143/(J143*308.66)</f>
        <v>5.0362225655739372E-4</v>
      </c>
      <c r="AH143" s="192">
        <f>+AC143/(J143*308.66)+Z143</f>
        <v>8.8400034851042145E-3</v>
      </c>
    </row>
    <row r="144" spans="1:34" ht="13.5" customHeight="1" x14ac:dyDescent="0.2">
      <c r="A144" s="8" t="s">
        <v>361</v>
      </c>
      <c r="B144" s="57" t="s">
        <v>362</v>
      </c>
      <c r="C144" s="57" t="s">
        <v>356</v>
      </c>
      <c r="D144" s="57" t="s">
        <v>27</v>
      </c>
      <c r="E144" s="57" t="s">
        <v>28</v>
      </c>
      <c r="F144" s="57" t="s">
        <v>29</v>
      </c>
      <c r="G144" s="57" t="s">
        <v>277</v>
      </c>
      <c r="H144" s="57" t="s">
        <v>363</v>
      </c>
      <c r="I144" s="57" t="s">
        <v>32</v>
      </c>
      <c r="J144" s="21">
        <v>1107374786.6246576</v>
      </c>
      <c r="K144" s="95">
        <v>2.5000000000000001E-2</v>
      </c>
      <c r="L144" s="56" t="s">
        <v>399</v>
      </c>
      <c r="M144" s="57" t="s">
        <v>65</v>
      </c>
      <c r="N144" s="56">
        <v>8.0000000000000004E-4</v>
      </c>
      <c r="O144" s="57" t="s">
        <v>399</v>
      </c>
      <c r="P144" s="57" t="s">
        <v>399</v>
      </c>
      <c r="Q144" s="145">
        <v>5507817</v>
      </c>
      <c r="R144" s="21">
        <v>85707</v>
      </c>
      <c r="S144" s="21">
        <v>0</v>
      </c>
      <c r="T144" s="158">
        <v>0</v>
      </c>
      <c r="U144" s="158">
        <v>884955</v>
      </c>
      <c r="V144" s="157">
        <v>1896722</v>
      </c>
      <c r="W144" s="12">
        <v>1934821</v>
      </c>
      <c r="X144" s="21">
        <v>0</v>
      </c>
      <c r="Y144" s="21"/>
      <c r="Z144" s="180">
        <v>8.6999999999999994E-3</v>
      </c>
      <c r="AA144" s="62">
        <v>1.3599999999999999E-2</v>
      </c>
      <c r="AB144" s="12" t="e">
        <f>+R144+S144+T144+U144+V144+W144+Y144+#REF!+#REF!+#REF!-Q144</f>
        <v>#REF!</v>
      </c>
      <c r="AC144" s="145">
        <f t="shared" si="24"/>
        <v>2867384</v>
      </c>
      <c r="AD144" s="56">
        <f t="shared" si="25"/>
        <v>2.9890311168647102E-2</v>
      </c>
      <c r="AE144" s="56">
        <f t="shared" si="26"/>
        <v>0.30862800378323935</v>
      </c>
      <c r="AF144" s="56">
        <f t="shared" ref="AF144:AF207" si="27">+R144/J144</f>
        <v>7.7396560798751691E-5</v>
      </c>
      <c r="AG144" s="56">
        <f t="shared" ref="AG144:AG207" si="28">+U144/J144</f>
        <v>7.9914678452937694E-4</v>
      </c>
      <c r="AH144" s="192">
        <f t="shared" ref="AH144:AH156" si="29">+AC144/J144+Z144</f>
        <v>1.1289352796030286E-2</v>
      </c>
    </row>
    <row r="145" spans="1:34" ht="13.5" customHeight="1" x14ac:dyDescent="0.2">
      <c r="A145" s="8" t="s">
        <v>364</v>
      </c>
      <c r="B145" s="57" t="s">
        <v>365</v>
      </c>
      <c r="C145" s="57" t="s">
        <v>356</v>
      </c>
      <c r="D145" s="57" t="s">
        <v>27</v>
      </c>
      <c r="E145" s="57" t="s">
        <v>28</v>
      </c>
      <c r="F145" s="57" t="s">
        <v>29</v>
      </c>
      <c r="G145" s="57" t="s">
        <v>38</v>
      </c>
      <c r="H145" s="57" t="s">
        <v>64</v>
      </c>
      <c r="I145" s="57" t="s">
        <v>32</v>
      </c>
      <c r="J145" s="21">
        <v>7576643955.3890409</v>
      </c>
      <c r="K145" s="95">
        <v>2.5000000000000001E-2</v>
      </c>
      <c r="L145" s="56" t="s">
        <v>399</v>
      </c>
      <c r="M145" s="57" t="s">
        <v>65</v>
      </c>
      <c r="N145" s="56">
        <v>8.0000000000000004E-4</v>
      </c>
      <c r="O145" s="57" t="s">
        <v>399</v>
      </c>
      <c r="P145" s="57" t="s">
        <v>399</v>
      </c>
      <c r="Q145" s="145">
        <v>131423862</v>
      </c>
      <c r="R145" s="21">
        <v>121332060</v>
      </c>
      <c r="S145" s="21">
        <v>0</v>
      </c>
      <c r="T145" s="158">
        <v>0</v>
      </c>
      <c r="U145" s="158">
        <v>6056064</v>
      </c>
      <c r="V145" s="157">
        <v>3509237</v>
      </c>
      <c r="W145" s="12">
        <v>33029</v>
      </c>
      <c r="X145" s="21">
        <v>0</v>
      </c>
      <c r="Y145" s="21"/>
      <c r="Z145" s="180">
        <v>0</v>
      </c>
      <c r="AA145" s="62">
        <v>1.7299999999999999E-2</v>
      </c>
      <c r="AB145" s="12" t="e">
        <f>+R145+S145+T145+U145+V145+W145+Y145+#REF!+#REF!+#REF!-Q145</f>
        <v>#REF!</v>
      </c>
      <c r="AC145" s="145">
        <f t="shared" si="24"/>
        <v>130897361</v>
      </c>
      <c r="AD145" s="56">
        <f t="shared" si="25"/>
        <v>0.92692518071468222</v>
      </c>
      <c r="AE145" s="56">
        <f t="shared" si="26"/>
        <v>4.626574557144815E-2</v>
      </c>
      <c r="AF145" s="56">
        <f t="shared" si="27"/>
        <v>1.6013958253073265E-2</v>
      </c>
      <c r="AG145" s="56">
        <f t="shared" si="28"/>
        <v>7.9930692740187454E-4</v>
      </c>
      <c r="AH145" s="192">
        <f t="shared" si="29"/>
        <v>1.727643027318139E-2</v>
      </c>
    </row>
    <row r="146" spans="1:34" ht="13.5" customHeight="1" x14ac:dyDescent="0.2">
      <c r="A146" s="8" t="s">
        <v>366</v>
      </c>
      <c r="B146" s="57" t="s">
        <v>367</v>
      </c>
      <c r="C146" s="57" t="s">
        <v>356</v>
      </c>
      <c r="D146" s="57" t="s">
        <v>27</v>
      </c>
      <c r="E146" s="57" t="s">
        <v>28</v>
      </c>
      <c r="F146" s="57" t="s">
        <v>41</v>
      </c>
      <c r="G146" s="57" t="s">
        <v>42</v>
      </c>
      <c r="H146" s="57" t="s">
        <v>64</v>
      </c>
      <c r="I146" s="57" t="s">
        <v>32</v>
      </c>
      <c r="J146" s="21">
        <v>573471042.67123282</v>
      </c>
      <c r="K146" s="95">
        <v>2.5000000000000001E-2</v>
      </c>
      <c r="L146" s="56" t="s">
        <v>399</v>
      </c>
      <c r="M146" s="57" t="s">
        <v>65</v>
      </c>
      <c r="N146" s="56">
        <v>1.1999999999999999E-3</v>
      </c>
      <c r="O146" s="57" t="s">
        <v>399</v>
      </c>
      <c r="P146" s="57" t="s">
        <v>399</v>
      </c>
      <c r="Q146" s="145">
        <v>2590182</v>
      </c>
      <c r="R146" s="21">
        <v>80666</v>
      </c>
      <c r="S146" s="21">
        <v>0</v>
      </c>
      <c r="T146" s="158">
        <v>0</v>
      </c>
      <c r="U146" s="158">
        <v>688577</v>
      </c>
      <c r="V146" s="157">
        <v>1764570</v>
      </c>
      <c r="W146" s="12">
        <v>16823</v>
      </c>
      <c r="X146" s="21">
        <v>0</v>
      </c>
      <c r="Y146" s="21"/>
      <c r="Z146" s="180">
        <v>1.4999999999999999E-2</v>
      </c>
      <c r="AA146" s="62">
        <v>1.9599999999999999E-2</v>
      </c>
      <c r="AB146" s="12" t="e">
        <f>+R146+S146+T146+U146+V146+W146+Y146+#REF!+#REF!+#REF!-Q146</f>
        <v>#REF!</v>
      </c>
      <c r="AC146" s="145">
        <f t="shared" si="24"/>
        <v>2533813</v>
      </c>
      <c r="AD146" s="56">
        <f t="shared" si="25"/>
        <v>3.1835814245171214E-2</v>
      </c>
      <c r="AE146" s="56">
        <f t="shared" si="26"/>
        <v>0.27175525581406362</v>
      </c>
      <c r="AF146" s="56">
        <f t="shared" si="27"/>
        <v>1.4066272574855238E-4</v>
      </c>
      <c r="AG146" s="56">
        <f t="shared" si="28"/>
        <v>1.2007179940465742E-3</v>
      </c>
      <c r="AH146" s="192">
        <f t="shared" si="29"/>
        <v>1.9418380025253722E-2</v>
      </c>
    </row>
    <row r="147" spans="1:34" ht="13.5" customHeight="1" x14ac:dyDescent="0.2">
      <c r="A147" s="8" t="s">
        <v>368</v>
      </c>
      <c r="B147" s="57" t="s">
        <v>369</v>
      </c>
      <c r="C147" s="57" t="s">
        <v>356</v>
      </c>
      <c r="D147" s="57" t="s">
        <v>27</v>
      </c>
      <c r="E147" s="57" t="s">
        <v>28</v>
      </c>
      <c r="F147" s="57" t="s">
        <v>29</v>
      </c>
      <c r="G147" s="57" t="s">
        <v>46</v>
      </c>
      <c r="H147" s="57" t="s">
        <v>74</v>
      </c>
      <c r="I147" s="57" t="s">
        <v>32</v>
      </c>
      <c r="J147" s="21">
        <v>1186031548.410959</v>
      </c>
      <c r="K147" s="95">
        <v>2.5000000000000001E-2</v>
      </c>
      <c r="L147" s="56" t="s">
        <v>399</v>
      </c>
      <c r="M147" s="57" t="s">
        <v>65</v>
      </c>
      <c r="N147" s="56">
        <v>2E-3</v>
      </c>
      <c r="O147" s="57" t="s">
        <v>399</v>
      </c>
      <c r="P147" s="57" t="s">
        <v>399</v>
      </c>
      <c r="Q147" s="145">
        <v>35301161</v>
      </c>
      <c r="R147" s="21">
        <v>26103874</v>
      </c>
      <c r="S147" s="21">
        <v>0</v>
      </c>
      <c r="T147" s="158">
        <v>0</v>
      </c>
      <c r="U147" s="158">
        <v>2373368</v>
      </c>
      <c r="V147" s="157">
        <v>1917528</v>
      </c>
      <c r="W147" s="12">
        <v>2239129</v>
      </c>
      <c r="X147" s="21">
        <v>0</v>
      </c>
      <c r="Y147" s="21"/>
      <c r="Z147" s="180">
        <v>0</v>
      </c>
      <c r="AA147" s="62">
        <v>2.98E-2</v>
      </c>
      <c r="AB147" s="12" t="e">
        <f>+R147+S147+T147+U147+V147+W147+Y147+#REF!+#REF!+#REF!-Q147</f>
        <v>#REF!</v>
      </c>
      <c r="AC147" s="145">
        <f t="shared" si="24"/>
        <v>30394770</v>
      </c>
      <c r="AD147" s="56">
        <f t="shared" si="25"/>
        <v>0.85882781807528075</v>
      </c>
      <c r="AE147" s="56">
        <f t="shared" si="26"/>
        <v>7.8084749448671595E-2</v>
      </c>
      <c r="AF147" s="56">
        <f t="shared" si="27"/>
        <v>2.2009426338594349E-2</v>
      </c>
      <c r="AG147" s="56">
        <f t="shared" si="28"/>
        <v>2.001100226363987E-3</v>
      </c>
      <c r="AH147" s="192">
        <f t="shared" si="29"/>
        <v>2.5627286256190072E-2</v>
      </c>
    </row>
    <row r="148" spans="1:34" ht="13.5" customHeight="1" x14ac:dyDescent="0.2">
      <c r="A148" s="8" t="s">
        <v>370</v>
      </c>
      <c r="B148" s="57" t="s">
        <v>371</v>
      </c>
      <c r="C148" s="57" t="s">
        <v>356</v>
      </c>
      <c r="D148" s="57" t="s">
        <v>27</v>
      </c>
      <c r="E148" s="57" t="s">
        <v>28</v>
      </c>
      <c r="F148" s="57" t="s">
        <v>41</v>
      </c>
      <c r="G148" s="57" t="s">
        <v>46</v>
      </c>
      <c r="H148" s="57" t="s">
        <v>74</v>
      </c>
      <c r="I148" s="57" t="s">
        <v>32</v>
      </c>
      <c r="J148" s="21">
        <v>5106332650.5972605</v>
      </c>
      <c r="K148" s="95">
        <v>2.5000000000000001E-2</v>
      </c>
      <c r="L148" s="56" t="s">
        <v>399</v>
      </c>
      <c r="M148" s="57" t="s">
        <v>65</v>
      </c>
      <c r="N148" s="56">
        <v>1.5E-3</v>
      </c>
      <c r="O148" s="57" t="s">
        <v>399</v>
      </c>
      <c r="P148" s="57" t="s">
        <v>399</v>
      </c>
      <c r="Q148" s="145">
        <v>129611650</v>
      </c>
      <c r="R148" s="21">
        <v>112475555</v>
      </c>
      <c r="S148" s="21">
        <v>0</v>
      </c>
      <c r="T148" s="158">
        <v>0</v>
      </c>
      <c r="U148" s="158">
        <v>7659090</v>
      </c>
      <c r="V148" s="157">
        <v>2895088</v>
      </c>
      <c r="W148" s="12">
        <v>4636414</v>
      </c>
      <c r="X148" s="21">
        <v>3320191</v>
      </c>
      <c r="Y148" s="21"/>
      <c r="Z148" s="180">
        <v>1.1999999999999999E-3</v>
      </c>
      <c r="AA148" s="62">
        <v>2.6599999999999999E-2</v>
      </c>
      <c r="AB148" s="12" t="e">
        <f>+R148+S148+T148+U148+V148+W148+Y148+#REF!+#REF!+#REF!-Q148</f>
        <v>#REF!</v>
      </c>
      <c r="AC148" s="145">
        <f t="shared" si="24"/>
        <v>123029733</v>
      </c>
      <c r="AD148" s="56">
        <f t="shared" si="25"/>
        <v>0.91421441189342412</v>
      </c>
      <c r="AE148" s="56">
        <f t="shared" si="26"/>
        <v>6.2253975630427484E-2</v>
      </c>
      <c r="AF148" s="56">
        <f t="shared" si="27"/>
        <v>2.202667994746569E-2</v>
      </c>
      <c r="AG148" s="56">
        <f t="shared" si="28"/>
        <v>1.4999199080976749E-3</v>
      </c>
      <c r="AH148" s="192">
        <f t="shared" si="29"/>
        <v>2.5293560176814934E-2</v>
      </c>
    </row>
    <row r="149" spans="1:34" ht="13.5" customHeight="1" x14ac:dyDescent="0.2">
      <c r="A149" s="8" t="s">
        <v>372</v>
      </c>
      <c r="B149" s="57" t="s">
        <v>373</v>
      </c>
      <c r="C149" s="57" t="s">
        <v>356</v>
      </c>
      <c r="D149" s="57" t="s">
        <v>27</v>
      </c>
      <c r="E149" s="57" t="s">
        <v>28</v>
      </c>
      <c r="F149" s="57" t="s">
        <v>45</v>
      </c>
      <c r="G149" s="57" t="s">
        <v>46</v>
      </c>
      <c r="H149" s="57" t="s">
        <v>64</v>
      </c>
      <c r="I149" s="57" t="s">
        <v>32</v>
      </c>
      <c r="J149" s="21">
        <v>1267690331.7260275</v>
      </c>
      <c r="K149" s="95">
        <v>2.5000000000000001E-2</v>
      </c>
      <c r="L149" s="56" t="s">
        <v>399</v>
      </c>
      <c r="M149" s="57" t="s">
        <v>65</v>
      </c>
      <c r="N149" s="56">
        <v>2E-3</v>
      </c>
      <c r="O149" s="57" t="s">
        <v>399</v>
      </c>
      <c r="P149" s="57" t="s">
        <v>399</v>
      </c>
      <c r="Q149" s="145">
        <v>37703529</v>
      </c>
      <c r="R149" s="21">
        <v>27948817</v>
      </c>
      <c r="S149" s="21">
        <v>0</v>
      </c>
      <c r="T149" s="158">
        <v>0</v>
      </c>
      <c r="U149" s="158">
        <v>2538889</v>
      </c>
      <c r="V149" s="157">
        <v>2329840</v>
      </c>
      <c r="W149" s="12">
        <v>4611312</v>
      </c>
      <c r="X149" s="21">
        <v>0</v>
      </c>
      <c r="Y149" s="21"/>
      <c r="Z149" s="180">
        <v>0</v>
      </c>
      <c r="AA149" s="62">
        <v>2.9700000000000001E-2</v>
      </c>
      <c r="AB149" s="12" t="e">
        <f>+R149+S149+T149+U149+V149+W149+Y149+#REF!+#REF!+#REF!-Q149</f>
        <v>#REF!</v>
      </c>
      <c r="AC149" s="145">
        <f t="shared" si="24"/>
        <v>32817546</v>
      </c>
      <c r="AD149" s="56">
        <f t="shared" si="25"/>
        <v>0.85164250245889805</v>
      </c>
      <c r="AE149" s="56">
        <f t="shared" si="26"/>
        <v>7.7363767540693018E-2</v>
      </c>
      <c r="AF149" s="56">
        <f t="shared" si="27"/>
        <v>2.20470380664229E-2</v>
      </c>
      <c r="AG149" s="56">
        <f t="shared" si="28"/>
        <v>2.0027675028042283E-3</v>
      </c>
      <c r="AH149" s="192">
        <f t="shared" si="29"/>
        <v>2.5887667657224438E-2</v>
      </c>
    </row>
    <row r="150" spans="1:34" ht="13.5" customHeight="1" x14ac:dyDescent="0.2">
      <c r="A150" s="8" t="s">
        <v>374</v>
      </c>
      <c r="B150" s="57" t="s">
        <v>375</v>
      </c>
      <c r="C150" s="57" t="s">
        <v>356</v>
      </c>
      <c r="D150" s="57" t="s">
        <v>27</v>
      </c>
      <c r="E150" s="57" t="s">
        <v>28</v>
      </c>
      <c r="F150" s="57" t="s">
        <v>41</v>
      </c>
      <c r="G150" s="57" t="s">
        <v>46</v>
      </c>
      <c r="H150" s="57" t="s">
        <v>74</v>
      </c>
      <c r="I150" s="57" t="s">
        <v>32</v>
      </c>
      <c r="J150" s="21">
        <v>2343950611.2958903</v>
      </c>
      <c r="K150" s="95">
        <v>2.5000000000000001E-2</v>
      </c>
      <c r="L150" s="56" t="s">
        <v>399</v>
      </c>
      <c r="M150" s="57" t="s">
        <v>65</v>
      </c>
      <c r="N150" s="56">
        <v>8.0000000000000004E-4</v>
      </c>
      <c r="O150" s="57" t="s">
        <v>399</v>
      </c>
      <c r="P150" s="57" t="s">
        <v>399</v>
      </c>
      <c r="Q150" s="145">
        <v>58174091</v>
      </c>
      <c r="R150" s="21">
        <v>51546004</v>
      </c>
      <c r="S150" s="21">
        <v>0</v>
      </c>
      <c r="T150" s="158">
        <v>0</v>
      </c>
      <c r="U150" s="158">
        <v>1876098</v>
      </c>
      <c r="V150" s="157">
        <v>2207719</v>
      </c>
      <c r="W150" s="12">
        <v>1748324</v>
      </c>
      <c r="X150" s="21">
        <v>1731578</v>
      </c>
      <c r="Y150" s="21"/>
      <c r="Z150" s="180">
        <v>2.7000000000000001E-3</v>
      </c>
      <c r="AA150" s="62">
        <v>2.75E-2</v>
      </c>
      <c r="AB150" s="12" t="e">
        <f>+R150+S150+T150+U150+V150+W150+Y150+#REF!+#REF!+#REF!-Q150</f>
        <v>#REF!</v>
      </c>
      <c r="AC150" s="145">
        <f t="shared" si="24"/>
        <v>55629821</v>
      </c>
      <c r="AD150" s="56">
        <f t="shared" si="25"/>
        <v>0.92658942763810082</v>
      </c>
      <c r="AE150" s="56">
        <f t="shared" si="26"/>
        <v>3.3724681587596693E-2</v>
      </c>
      <c r="AF150" s="56">
        <f t="shared" si="27"/>
        <v>2.1991079398853874E-2</v>
      </c>
      <c r="AG150" s="56">
        <f t="shared" si="28"/>
        <v>8.0039997044253821E-4</v>
      </c>
      <c r="AH150" s="192">
        <f t="shared" si="29"/>
        <v>2.6433358856586219E-2</v>
      </c>
    </row>
    <row r="151" spans="1:34" ht="13.5" customHeight="1" x14ac:dyDescent="0.2">
      <c r="A151" s="8" t="s">
        <v>376</v>
      </c>
      <c r="B151" s="57" t="s">
        <v>377</v>
      </c>
      <c r="C151" s="57" t="s">
        <v>356</v>
      </c>
      <c r="D151" s="57" t="s">
        <v>27</v>
      </c>
      <c r="E151" s="57" t="s">
        <v>28</v>
      </c>
      <c r="F151" s="57" t="s">
        <v>41</v>
      </c>
      <c r="G151" s="57" t="s">
        <v>247</v>
      </c>
      <c r="H151" s="57" t="s">
        <v>74</v>
      </c>
      <c r="I151" s="57" t="s">
        <v>32</v>
      </c>
      <c r="J151" s="21">
        <v>1709055779.0547945</v>
      </c>
      <c r="K151" s="95">
        <v>2.5000000000000001E-2</v>
      </c>
      <c r="L151" s="56" t="s">
        <v>399</v>
      </c>
      <c r="M151" s="57" t="s">
        <v>65</v>
      </c>
      <c r="N151" s="56">
        <v>8.0000000000000004E-4</v>
      </c>
      <c r="O151" s="57" t="s">
        <v>399</v>
      </c>
      <c r="P151" s="57" t="s">
        <v>399</v>
      </c>
      <c r="Q151" s="145">
        <v>43784191</v>
      </c>
      <c r="R151" s="21">
        <v>37550138</v>
      </c>
      <c r="S151" s="21">
        <v>0</v>
      </c>
      <c r="T151" s="158">
        <v>0</v>
      </c>
      <c r="U151" s="158">
        <v>1367140</v>
      </c>
      <c r="V151" s="157">
        <v>2048819</v>
      </c>
      <c r="W151" s="12">
        <v>2321616</v>
      </c>
      <c r="X151" s="21">
        <v>956287</v>
      </c>
      <c r="Y151" s="21"/>
      <c r="Z151" s="180">
        <v>6.3E-3</v>
      </c>
      <c r="AA151" s="62">
        <v>3.1899999999999998E-2</v>
      </c>
      <c r="AB151" s="12" t="e">
        <f>+R151+S151+T151+U151+V151+W151+Y151+#REF!+#REF!+#REF!-Q151</f>
        <v>#REF!</v>
      </c>
      <c r="AC151" s="145">
        <f t="shared" si="24"/>
        <v>40966097</v>
      </c>
      <c r="AD151" s="56">
        <f t="shared" si="25"/>
        <v>0.91661497554917182</v>
      </c>
      <c r="AE151" s="56">
        <f t="shared" si="26"/>
        <v>3.337247382878579E-2</v>
      </c>
      <c r="AF151" s="56">
        <f t="shared" si="27"/>
        <v>2.1971277040921024E-2</v>
      </c>
      <c r="AG151" s="56">
        <f t="shared" si="28"/>
        <v>7.9993878301392045E-4</v>
      </c>
      <c r="AH151" s="192">
        <f t="shared" si="29"/>
        <v>3.027001753954256E-2</v>
      </c>
    </row>
    <row r="152" spans="1:34" ht="13.5" customHeight="1" x14ac:dyDescent="0.2">
      <c r="A152" s="38" t="s">
        <v>378</v>
      </c>
      <c r="B152" s="57" t="s">
        <v>379</v>
      </c>
      <c r="C152" s="57" t="s">
        <v>356</v>
      </c>
      <c r="D152" s="57" t="s">
        <v>27</v>
      </c>
      <c r="E152" s="57" t="s">
        <v>380</v>
      </c>
      <c r="F152" s="57" t="s">
        <v>79</v>
      </c>
      <c r="G152" s="57" t="s">
        <v>164</v>
      </c>
      <c r="H152" s="57" t="s">
        <v>74</v>
      </c>
      <c r="I152" s="57" t="s">
        <v>32</v>
      </c>
      <c r="J152" s="21">
        <v>6955380059.4438353</v>
      </c>
      <c r="K152" s="95">
        <v>0.05</v>
      </c>
      <c r="L152" s="56" t="s">
        <v>399</v>
      </c>
      <c r="M152" s="57" t="s">
        <v>65</v>
      </c>
      <c r="N152" s="56">
        <v>8.0000000000000004E-4</v>
      </c>
      <c r="O152" s="57" t="s">
        <v>399</v>
      </c>
      <c r="P152" s="57" t="s">
        <v>399</v>
      </c>
      <c r="Q152" s="145">
        <v>78611782</v>
      </c>
      <c r="R152" s="21">
        <v>69562098</v>
      </c>
      <c r="S152" s="21">
        <v>0</v>
      </c>
      <c r="T152" s="158">
        <v>0</v>
      </c>
      <c r="U152" s="158">
        <v>5565100</v>
      </c>
      <c r="V152" s="157">
        <v>3467787</v>
      </c>
      <c r="W152" s="12">
        <v>16797</v>
      </c>
      <c r="X152" s="21">
        <v>0</v>
      </c>
      <c r="Y152" s="21"/>
      <c r="Z152" s="180">
        <v>0</v>
      </c>
      <c r="AA152" s="62">
        <v>1.1299999999999999E-2</v>
      </c>
      <c r="AB152" s="12" t="e">
        <f>+R152+S152+T152+U152+V152+W152+Y152+#REF!+#REF!+#REF!-Q152</f>
        <v>#REF!</v>
      </c>
      <c r="AC152" s="145">
        <f t="shared" si="24"/>
        <v>78594985</v>
      </c>
      <c r="AD152" s="56">
        <f t="shared" si="25"/>
        <v>0.88507044056309703</v>
      </c>
      <c r="AE152" s="56">
        <f t="shared" si="26"/>
        <v>7.0807316777272755E-2</v>
      </c>
      <c r="AF152" s="56">
        <f t="shared" si="27"/>
        <v>1.0001192947831855E-2</v>
      </c>
      <c r="AG152" s="56">
        <f t="shared" si="28"/>
        <v>8.0011443694494463E-4</v>
      </c>
      <c r="AH152" s="192">
        <f t="shared" si="29"/>
        <v>1.1299883590586219E-2</v>
      </c>
    </row>
    <row r="153" spans="1:34" ht="13.5" customHeight="1" x14ac:dyDescent="0.2">
      <c r="A153" s="38" t="s">
        <v>381</v>
      </c>
      <c r="B153" s="57" t="s">
        <v>382</v>
      </c>
      <c r="C153" s="57" t="s">
        <v>356</v>
      </c>
      <c r="D153" s="57" t="s">
        <v>27</v>
      </c>
      <c r="E153" s="57" t="s">
        <v>380</v>
      </c>
      <c r="F153" s="57" t="s">
        <v>79</v>
      </c>
      <c r="G153" s="57" t="s">
        <v>164</v>
      </c>
      <c r="H153" s="57" t="s">
        <v>74</v>
      </c>
      <c r="I153" s="57" t="s">
        <v>32</v>
      </c>
      <c r="J153" s="21">
        <v>3260139414.821918</v>
      </c>
      <c r="K153" s="95">
        <v>0.05</v>
      </c>
      <c r="L153" s="56" t="s">
        <v>399</v>
      </c>
      <c r="M153" s="57" t="s">
        <v>65</v>
      </c>
      <c r="N153" s="56">
        <v>8.0000000000000004E-4</v>
      </c>
      <c r="O153" s="57" t="s">
        <v>399</v>
      </c>
      <c r="P153" s="57" t="s">
        <v>399</v>
      </c>
      <c r="Q153" s="145">
        <v>62227280</v>
      </c>
      <c r="R153" s="21">
        <v>57046028</v>
      </c>
      <c r="S153" s="21">
        <v>0</v>
      </c>
      <c r="T153" s="158">
        <v>0</v>
      </c>
      <c r="U153" s="158">
        <v>2607906</v>
      </c>
      <c r="V153" s="157">
        <v>2556643</v>
      </c>
      <c r="W153" s="12">
        <v>16703</v>
      </c>
      <c r="X153" s="21">
        <v>0</v>
      </c>
      <c r="Y153" s="21"/>
      <c r="Z153" s="180">
        <v>0</v>
      </c>
      <c r="AA153" s="62">
        <v>1.9099999999999999E-2</v>
      </c>
      <c r="AB153" s="12" t="e">
        <f>+R153+S153+T153+U153+V153+W153+Y153+#REF!+#REF!+#REF!-Q153</f>
        <v>#REF!</v>
      </c>
      <c r="AC153" s="145">
        <f t="shared" si="24"/>
        <v>62210577</v>
      </c>
      <c r="AD153" s="56">
        <f t="shared" si="25"/>
        <v>0.91698278252587173</v>
      </c>
      <c r="AE153" s="56">
        <f t="shared" si="26"/>
        <v>4.1920620668732908E-2</v>
      </c>
      <c r="AF153" s="56">
        <f t="shared" si="27"/>
        <v>1.7498033286750127E-2</v>
      </c>
      <c r="AG153" s="56">
        <f t="shared" si="28"/>
        <v>7.9993695611402379E-4</v>
      </c>
      <c r="AH153" s="192">
        <f t="shared" si="29"/>
        <v>1.9082183024801164E-2</v>
      </c>
    </row>
    <row r="154" spans="1:34" ht="13.5" customHeight="1" x14ac:dyDescent="0.2">
      <c r="A154" s="38" t="s">
        <v>383</v>
      </c>
      <c r="B154" s="57" t="s">
        <v>384</v>
      </c>
      <c r="C154" s="57" t="s">
        <v>356</v>
      </c>
      <c r="D154" s="57" t="s">
        <v>27</v>
      </c>
      <c r="E154" s="57" t="s">
        <v>380</v>
      </c>
      <c r="F154" s="57" t="s">
        <v>79</v>
      </c>
      <c r="G154" s="57" t="s">
        <v>164</v>
      </c>
      <c r="H154" s="57" t="s">
        <v>74</v>
      </c>
      <c r="I154" s="57" t="s">
        <v>32</v>
      </c>
      <c r="J154" s="21">
        <v>5954211796.5780811</v>
      </c>
      <c r="K154" s="95">
        <v>0.05</v>
      </c>
      <c r="L154" s="56" t="s">
        <v>399</v>
      </c>
      <c r="M154" s="57" t="s">
        <v>65</v>
      </c>
      <c r="N154" s="56">
        <v>5.0000000000000001E-4</v>
      </c>
      <c r="O154" s="57" t="s">
        <v>399</v>
      </c>
      <c r="P154" s="57" t="s">
        <v>399</v>
      </c>
      <c r="Q154" s="145">
        <v>119238068</v>
      </c>
      <c r="R154" s="21">
        <v>113154113</v>
      </c>
      <c r="S154" s="21">
        <v>0</v>
      </c>
      <c r="T154" s="158">
        <v>0</v>
      </c>
      <c r="U154" s="158">
        <v>2977163</v>
      </c>
      <c r="V154" s="157">
        <v>3090038</v>
      </c>
      <c r="W154" s="12">
        <v>16754</v>
      </c>
      <c r="X154" s="21">
        <v>0</v>
      </c>
      <c r="Y154" s="21"/>
      <c r="Z154" s="180">
        <v>0</v>
      </c>
      <c r="AA154" s="62">
        <v>2.0025835840862562E-2</v>
      </c>
      <c r="AB154" s="12" t="e">
        <f>+R154+S154+T154+U154+V154+W154+Y154+#REF!+#REF!+#REF!-Q154</f>
        <v>#REF!</v>
      </c>
      <c r="AC154" s="145">
        <f t="shared" si="24"/>
        <v>119221314</v>
      </c>
      <c r="AD154" s="56">
        <f t="shared" si="25"/>
        <v>0.94910976237017486</v>
      </c>
      <c r="AE154" s="56">
        <f t="shared" si="26"/>
        <v>2.4971734500426661E-2</v>
      </c>
      <c r="AF154" s="56">
        <f t="shared" si="27"/>
        <v>1.9004045684943606E-2</v>
      </c>
      <c r="AG154" s="56">
        <f t="shared" si="28"/>
        <v>5.0000959013768909E-4</v>
      </c>
      <c r="AH154" s="192">
        <f t="shared" si="29"/>
        <v>2.0023022034338308E-2</v>
      </c>
    </row>
    <row r="155" spans="1:34" ht="13.5" customHeight="1" x14ac:dyDescent="0.2">
      <c r="A155" s="38" t="s">
        <v>385</v>
      </c>
      <c r="B155" s="57" t="s">
        <v>386</v>
      </c>
      <c r="C155" s="57" t="s">
        <v>356</v>
      </c>
      <c r="D155" s="57" t="s">
        <v>27</v>
      </c>
      <c r="E155" s="57" t="s">
        <v>380</v>
      </c>
      <c r="F155" s="57" t="s">
        <v>79</v>
      </c>
      <c r="G155" s="57" t="s">
        <v>164</v>
      </c>
      <c r="H155" s="57" t="s">
        <v>74</v>
      </c>
      <c r="I155" s="57" t="s">
        <v>32</v>
      </c>
      <c r="J155" s="21">
        <v>5965997117.4876709</v>
      </c>
      <c r="K155" s="95">
        <v>0.05</v>
      </c>
      <c r="L155" s="56" t="s">
        <v>399</v>
      </c>
      <c r="M155" s="57" t="s">
        <v>65</v>
      </c>
      <c r="N155" s="56">
        <v>5.0000000000000001E-4</v>
      </c>
      <c r="O155" s="57" t="s">
        <v>399</v>
      </c>
      <c r="P155" s="57" t="s">
        <v>399</v>
      </c>
      <c r="Q155" s="145">
        <v>89659546</v>
      </c>
      <c r="R155" s="21">
        <v>83566413</v>
      </c>
      <c r="S155" s="21">
        <v>0</v>
      </c>
      <c r="T155" s="158">
        <v>0</v>
      </c>
      <c r="U155" s="158">
        <v>2983703</v>
      </c>
      <c r="V155" s="157">
        <v>3092681</v>
      </c>
      <c r="W155" s="12">
        <v>16749</v>
      </c>
      <c r="X155" s="21">
        <v>0</v>
      </c>
      <c r="Y155" s="21"/>
      <c r="Z155" s="180">
        <v>0</v>
      </c>
      <c r="AA155" s="62">
        <v>1.5028425967083999E-2</v>
      </c>
      <c r="AB155" s="12" t="e">
        <f>+R155+S155+T155+U155+V155+W155+Y155+#REF!+#REF!+#REF!-Q155</f>
        <v>#REF!</v>
      </c>
      <c r="AC155" s="145">
        <f t="shared" si="24"/>
        <v>89642797</v>
      </c>
      <c r="AD155" s="56">
        <f t="shared" si="25"/>
        <v>0.93221559117571939</v>
      </c>
      <c r="AE155" s="56">
        <f t="shared" si="26"/>
        <v>3.3284358585999943E-2</v>
      </c>
      <c r="AF155" s="56">
        <f t="shared" si="27"/>
        <v>1.4007115885967857E-2</v>
      </c>
      <c r="AG155" s="56">
        <f t="shared" si="28"/>
        <v>5.0011807603025818E-4</v>
      </c>
      <c r="AH155" s="192">
        <f t="shared" si="29"/>
        <v>1.5025618557078568E-2</v>
      </c>
    </row>
    <row r="156" spans="1:34" ht="13.5" customHeight="1" x14ac:dyDescent="0.2">
      <c r="A156" s="38" t="s">
        <v>387</v>
      </c>
      <c r="B156" s="57" t="s">
        <v>388</v>
      </c>
      <c r="C156" s="57" t="s">
        <v>356</v>
      </c>
      <c r="D156" s="57" t="s">
        <v>27</v>
      </c>
      <c r="E156" s="57" t="s">
        <v>380</v>
      </c>
      <c r="F156" s="57" t="s">
        <v>79</v>
      </c>
      <c r="G156" s="57" t="s">
        <v>164</v>
      </c>
      <c r="H156" s="57" t="s">
        <v>74</v>
      </c>
      <c r="I156" s="57" t="s">
        <v>32</v>
      </c>
      <c r="J156" s="21">
        <v>7566323155.2520552</v>
      </c>
      <c r="K156" s="95">
        <v>0.05</v>
      </c>
      <c r="L156" s="56" t="s">
        <v>399</v>
      </c>
      <c r="M156" s="57" t="s">
        <v>65</v>
      </c>
      <c r="N156" s="56">
        <v>5.0000000000000001E-4</v>
      </c>
      <c r="O156" s="57" t="s">
        <v>399</v>
      </c>
      <c r="P156" s="57" t="s">
        <v>399</v>
      </c>
      <c r="Q156" s="145">
        <v>181371868</v>
      </c>
      <c r="R156" s="21">
        <v>174077919</v>
      </c>
      <c r="S156" s="21">
        <v>0</v>
      </c>
      <c r="T156" s="158">
        <v>0</v>
      </c>
      <c r="U156" s="158">
        <v>3783872</v>
      </c>
      <c r="V156" s="157">
        <v>3493282</v>
      </c>
      <c r="W156" s="12">
        <v>16795</v>
      </c>
      <c r="X156" s="21">
        <v>0</v>
      </c>
      <c r="Y156" s="21"/>
      <c r="Z156" s="180">
        <v>0</v>
      </c>
      <c r="AA156" s="62">
        <v>2.3970938628771532E-2</v>
      </c>
      <c r="AB156" s="12" t="e">
        <f>+R156+S156+T156+U156+V156+W156+Y156+#REF!+#REF!+#REF!-Q156</f>
        <v>#REF!</v>
      </c>
      <c r="AC156" s="145">
        <f t="shared" si="24"/>
        <v>181355073</v>
      </c>
      <c r="AD156" s="56">
        <f t="shared" si="25"/>
        <v>0.95987344671632102</v>
      </c>
      <c r="AE156" s="56">
        <f t="shared" si="26"/>
        <v>2.0864439783275322E-2</v>
      </c>
      <c r="AF156" s="56">
        <f t="shared" si="27"/>
        <v>2.3006936847412642E-2</v>
      </c>
      <c r="AG156" s="56">
        <f t="shared" si="28"/>
        <v>5.0009389268200618E-4</v>
      </c>
      <c r="AH156" s="192">
        <f t="shared" si="29"/>
        <v>2.3968718924477203E-2</v>
      </c>
    </row>
    <row r="157" spans="1:34" ht="13.5" customHeight="1" x14ac:dyDescent="0.2">
      <c r="A157" s="38" t="s">
        <v>389</v>
      </c>
      <c r="B157" s="57" t="s">
        <v>390</v>
      </c>
      <c r="C157" s="57" t="s">
        <v>356</v>
      </c>
      <c r="D157" s="57" t="s">
        <v>27</v>
      </c>
      <c r="E157" s="57" t="s">
        <v>380</v>
      </c>
      <c r="F157" s="57" t="s">
        <v>79</v>
      </c>
      <c r="G157" s="57" t="s">
        <v>164</v>
      </c>
      <c r="H157" s="57" t="s">
        <v>74</v>
      </c>
      <c r="I157" s="57" t="s">
        <v>53</v>
      </c>
      <c r="J157" s="21">
        <v>15098577.503451999</v>
      </c>
      <c r="K157" s="95">
        <v>0.05</v>
      </c>
      <c r="L157" s="56" t="s">
        <v>399</v>
      </c>
      <c r="M157" s="57" t="s">
        <v>65</v>
      </c>
      <c r="N157" s="56">
        <v>5.0000000000000001E-4</v>
      </c>
      <c r="O157" s="57" t="s">
        <v>399</v>
      </c>
      <c r="P157" s="57" t="s">
        <v>399</v>
      </c>
      <c r="Q157" s="145">
        <v>80483060</v>
      </c>
      <c r="R157" s="21">
        <v>75213769</v>
      </c>
      <c r="S157" s="21">
        <v>0</v>
      </c>
      <c r="T157" s="158">
        <v>0</v>
      </c>
      <c r="U157" s="158">
        <v>2345880</v>
      </c>
      <c r="V157" s="157">
        <v>2898840</v>
      </c>
      <c r="W157" s="12">
        <v>24571</v>
      </c>
      <c r="X157" s="21">
        <v>0</v>
      </c>
      <c r="Y157" s="21"/>
      <c r="Z157" s="180">
        <v>0</v>
      </c>
      <c r="AA157" s="31">
        <v>1.7271456347535255E-2</v>
      </c>
      <c r="AB157" s="12" t="e">
        <f>+R157+S157+T157+U157+V157+W157+Y157+#REF!+#REF!+#REF!-Q157</f>
        <v>#REF!</v>
      </c>
      <c r="AC157" s="145">
        <f t="shared" si="24"/>
        <v>80458489</v>
      </c>
      <c r="AD157" s="56">
        <f t="shared" si="25"/>
        <v>0.93481458494702774</v>
      </c>
      <c r="AE157" s="56">
        <f t="shared" si="26"/>
        <v>2.9156401383575573E-2</v>
      </c>
      <c r="AF157" s="56">
        <f t="shared" si="27"/>
        <v>4.9815135884691006</v>
      </c>
      <c r="AG157" s="56">
        <f t="shared" si="28"/>
        <v>0.15537092811979536</v>
      </c>
      <c r="AH157" s="192">
        <f>+AC157/(J157*308.66)+Z157</f>
        <v>1.7264558939806069E-2</v>
      </c>
    </row>
    <row r="158" spans="1:34" ht="13.5" customHeight="1" x14ac:dyDescent="0.2">
      <c r="A158" s="96" t="s">
        <v>391</v>
      </c>
      <c r="B158" s="57" t="s">
        <v>392</v>
      </c>
      <c r="C158" s="57" t="s">
        <v>393</v>
      </c>
      <c r="D158" s="97" t="s">
        <v>27</v>
      </c>
      <c r="E158" s="97" t="s">
        <v>28</v>
      </c>
      <c r="F158" s="97" t="s">
        <v>79</v>
      </c>
      <c r="G158" s="97" t="s">
        <v>73</v>
      </c>
      <c r="H158" s="98" t="s">
        <v>64</v>
      </c>
      <c r="I158" s="98" t="s">
        <v>32</v>
      </c>
      <c r="J158" s="21">
        <v>28880160380.895573</v>
      </c>
      <c r="K158" s="99" t="s">
        <v>394</v>
      </c>
      <c r="L158" s="56" t="s">
        <v>395</v>
      </c>
      <c r="M158" s="56" t="s">
        <v>68</v>
      </c>
      <c r="N158" s="100" t="s">
        <v>396</v>
      </c>
      <c r="O158" s="59">
        <v>7.6350000000000003E-3</v>
      </c>
      <c r="P158" s="56" t="s">
        <v>399</v>
      </c>
      <c r="Q158" s="145">
        <v>1199499226</v>
      </c>
      <c r="R158" s="21">
        <v>347240948</v>
      </c>
      <c r="S158" s="21">
        <v>652995628</v>
      </c>
      <c r="T158" s="158">
        <v>145605872</v>
      </c>
      <c r="U158" s="158">
        <v>15594511</v>
      </c>
      <c r="V158" s="157">
        <v>8357902</v>
      </c>
      <c r="W158" s="12">
        <v>12021277</v>
      </c>
      <c r="X158" s="21"/>
      <c r="Y158" s="21"/>
      <c r="Z158" s="14"/>
      <c r="AA158" s="60">
        <v>1.7999999999999999E-2</v>
      </c>
      <c r="AB158" s="12" t="e">
        <f>+R158+S158+T158+U158+V158+W158+Y158+#REF!+#REF!+#REF!-Q158</f>
        <v>#REF!</v>
      </c>
      <c r="AC158" s="145">
        <f t="shared" si="24"/>
        <v>516799233</v>
      </c>
      <c r="AD158" s="56">
        <f t="shared" si="25"/>
        <v>0.67190685633235059</v>
      </c>
      <c r="AE158" s="56">
        <f t="shared" si="26"/>
        <v>3.0175182167888396E-2</v>
      </c>
      <c r="AF158" s="56">
        <f t="shared" si="27"/>
        <v>1.2023511761025479E-2</v>
      </c>
      <c r="AG158" s="56">
        <f t="shared" si="28"/>
        <v>5.399731439966614E-4</v>
      </c>
      <c r="AH158" s="192">
        <f t="shared" ref="AH158:AH189" si="30">+AC158/J158+Z158</f>
        <v>1.7894610908804589E-2</v>
      </c>
    </row>
    <row r="159" spans="1:34" ht="13.5" customHeight="1" x14ac:dyDescent="0.2">
      <c r="A159" s="96" t="s">
        <v>397</v>
      </c>
      <c r="B159" s="57" t="s">
        <v>398</v>
      </c>
      <c r="C159" s="57" t="s">
        <v>393</v>
      </c>
      <c r="D159" s="97" t="s">
        <v>27</v>
      </c>
      <c r="E159" s="97" t="s">
        <v>28</v>
      </c>
      <c r="F159" s="97" t="s">
        <v>29</v>
      </c>
      <c r="G159" s="97" t="s">
        <v>49</v>
      </c>
      <c r="H159" s="98" t="s">
        <v>64</v>
      </c>
      <c r="I159" s="98" t="s">
        <v>32</v>
      </c>
      <c r="J159" s="21">
        <v>19031278187.983238</v>
      </c>
      <c r="K159" s="99" t="s">
        <v>394</v>
      </c>
      <c r="L159" s="56" t="s">
        <v>399</v>
      </c>
      <c r="M159" s="56"/>
      <c r="N159" s="100" t="s">
        <v>396</v>
      </c>
      <c r="O159" s="59">
        <v>1.25E-4</v>
      </c>
      <c r="P159" s="56" t="s">
        <v>399</v>
      </c>
      <c r="Q159" s="145">
        <v>364471603</v>
      </c>
      <c r="R159" s="21">
        <v>238215418</v>
      </c>
      <c r="S159" s="21"/>
      <c r="T159" s="158">
        <v>75728837</v>
      </c>
      <c r="U159" s="158">
        <v>11410298</v>
      </c>
      <c r="V159" s="157">
        <v>5886902</v>
      </c>
      <c r="W159" s="12">
        <v>33002023</v>
      </c>
      <c r="X159" s="21"/>
      <c r="Y159" s="21"/>
      <c r="Z159" s="14"/>
      <c r="AA159" s="60">
        <v>1.7399999999999999E-2</v>
      </c>
      <c r="AB159" s="12" t="e">
        <f>+R159+S159+T159+U159+V159+W159+Y159+#REF!+#REF!+#REF!-Q159</f>
        <v>#REF!</v>
      </c>
      <c r="AC159" s="145">
        <f t="shared" si="24"/>
        <v>331241455</v>
      </c>
      <c r="AD159" s="56">
        <f t="shared" si="25"/>
        <v>0.71915943612794475</v>
      </c>
      <c r="AE159" s="56">
        <f t="shared" si="26"/>
        <v>3.4447071245958631E-2</v>
      </c>
      <c r="AF159" s="56">
        <f t="shared" si="27"/>
        <v>1.2517047759325719E-2</v>
      </c>
      <c r="AG159" s="56">
        <f t="shared" si="28"/>
        <v>5.9955500031546542E-4</v>
      </c>
      <c r="AH159" s="192">
        <f t="shared" si="30"/>
        <v>1.740510814503006E-2</v>
      </c>
    </row>
    <row r="160" spans="1:34" ht="13.5" customHeight="1" x14ac:dyDescent="0.2">
      <c r="A160" s="96" t="s">
        <v>400</v>
      </c>
      <c r="B160" s="57" t="s">
        <v>401</v>
      </c>
      <c r="C160" s="57" t="s">
        <v>393</v>
      </c>
      <c r="D160" s="98" t="s">
        <v>402</v>
      </c>
      <c r="E160" s="97" t="s">
        <v>380</v>
      </c>
      <c r="F160" s="97" t="s">
        <v>79</v>
      </c>
      <c r="G160" s="97" t="s">
        <v>38</v>
      </c>
      <c r="H160" s="98" t="s">
        <v>74</v>
      </c>
      <c r="I160" s="98" t="s">
        <v>53</v>
      </c>
      <c r="J160" s="21">
        <v>5785889.2309562806</v>
      </c>
      <c r="K160" s="99" t="s">
        <v>403</v>
      </c>
      <c r="L160" s="56" t="s">
        <v>395</v>
      </c>
      <c r="M160" s="56" t="s">
        <v>404</v>
      </c>
      <c r="N160" s="100" t="s">
        <v>405</v>
      </c>
      <c r="O160" s="56" t="s">
        <v>399</v>
      </c>
      <c r="P160" s="56" t="s">
        <v>399</v>
      </c>
      <c r="Q160" s="145">
        <v>122729.52777160278</v>
      </c>
      <c r="R160" s="21">
        <v>43506.44351995935</v>
      </c>
      <c r="S160" s="21"/>
      <c r="T160" s="158">
        <v>70790.67610911747</v>
      </c>
      <c r="U160" s="158">
        <v>2703.2106449871385</v>
      </c>
      <c r="V160" s="21">
        <v>4702.9184794690209</v>
      </c>
      <c r="W160" s="12">
        <v>611.5595922385595</v>
      </c>
      <c r="X160" s="21"/>
      <c r="Y160" s="21"/>
      <c r="Z160" s="14"/>
      <c r="AA160" s="60">
        <v>2.1299999999999999E-2</v>
      </c>
      <c r="AB160" s="12" t="e">
        <f>+R160+S160+T160+U160+V160+W160+Y160+#REF!+#REF!+#REF!-Q160</f>
        <v>#REF!</v>
      </c>
      <c r="AC160" s="145">
        <f t="shared" si="24"/>
        <v>121703.24875353299</v>
      </c>
      <c r="AD160" s="56">
        <f t="shared" si="25"/>
        <v>0.3574797219100232</v>
      </c>
      <c r="AE160" s="56">
        <f t="shared" si="26"/>
        <v>2.2211491251655398E-2</v>
      </c>
      <c r="AF160" s="56">
        <f t="shared" si="27"/>
        <v>7.5194048457040176E-3</v>
      </c>
      <c r="AG160" s="56">
        <f t="shared" si="28"/>
        <v>4.6720746579871132E-4</v>
      </c>
      <c r="AH160" s="192">
        <f t="shared" si="30"/>
        <v>2.1034493384765009E-2</v>
      </c>
    </row>
    <row r="161" spans="1:34" ht="13.5" customHeight="1" x14ac:dyDescent="0.2">
      <c r="A161" s="96" t="s">
        <v>406</v>
      </c>
      <c r="B161" s="57" t="s">
        <v>407</v>
      </c>
      <c r="C161" s="57" t="s">
        <v>393</v>
      </c>
      <c r="D161" s="97" t="s">
        <v>27</v>
      </c>
      <c r="E161" s="97" t="s">
        <v>28</v>
      </c>
      <c r="F161" s="97" t="s">
        <v>79</v>
      </c>
      <c r="G161" s="97" t="s">
        <v>73</v>
      </c>
      <c r="H161" s="98" t="s">
        <v>74</v>
      </c>
      <c r="I161" s="98" t="s">
        <v>32</v>
      </c>
      <c r="J161" s="21">
        <v>47400590367.999847</v>
      </c>
      <c r="K161" s="99" t="s">
        <v>394</v>
      </c>
      <c r="L161" s="56" t="s">
        <v>399</v>
      </c>
      <c r="M161" s="56"/>
      <c r="N161" s="100" t="s">
        <v>396</v>
      </c>
      <c r="O161" s="59">
        <v>7.6350000000000003E-3</v>
      </c>
      <c r="P161" s="56" t="s">
        <v>399</v>
      </c>
      <c r="Q161" s="145">
        <v>1073497295</v>
      </c>
      <c r="R161" s="21">
        <v>686105696</v>
      </c>
      <c r="S161" s="21"/>
      <c r="T161" s="158">
        <v>261219110</v>
      </c>
      <c r="U161" s="158">
        <v>29840755</v>
      </c>
      <c r="V161" s="21">
        <v>12977901</v>
      </c>
      <c r="W161" s="12">
        <v>58116102</v>
      </c>
      <c r="X161" s="21"/>
      <c r="Y161" s="21"/>
      <c r="Z161" s="14"/>
      <c r="AA161" s="60">
        <v>2.1000000000000001E-2</v>
      </c>
      <c r="AB161" s="12" t="e">
        <f>+R161+S161+T161+U161+V161+W161+Y161+#REF!+#REF!+#REF!-Q161</f>
        <v>#REF!</v>
      </c>
      <c r="AC161" s="145">
        <f t="shared" si="24"/>
        <v>990143462</v>
      </c>
      <c r="AD161" s="56">
        <f t="shared" si="25"/>
        <v>0.69293564249177464</v>
      </c>
      <c r="AE161" s="56">
        <f t="shared" si="26"/>
        <v>3.0137809464220851E-2</v>
      </c>
      <c r="AF161" s="56">
        <f t="shared" si="27"/>
        <v>1.4474623431340006E-2</v>
      </c>
      <c r="AG161" s="56">
        <f t="shared" si="28"/>
        <v>6.2954395226574021E-4</v>
      </c>
      <c r="AH161" s="192">
        <f t="shared" si="30"/>
        <v>2.0888842402866908E-2</v>
      </c>
    </row>
    <row r="162" spans="1:34" ht="13.5" customHeight="1" x14ac:dyDescent="0.2">
      <c r="A162" s="96" t="s">
        <v>408</v>
      </c>
      <c r="B162" s="57" t="s">
        <v>409</v>
      </c>
      <c r="C162" s="57" t="s">
        <v>393</v>
      </c>
      <c r="D162" s="97" t="s">
        <v>27</v>
      </c>
      <c r="E162" s="97" t="s">
        <v>28</v>
      </c>
      <c r="F162" s="97" t="s">
        <v>41</v>
      </c>
      <c r="G162" s="97" t="s">
        <v>73</v>
      </c>
      <c r="H162" s="98" t="s">
        <v>74</v>
      </c>
      <c r="I162" s="98" t="s">
        <v>53</v>
      </c>
      <c r="J162" s="21">
        <v>32383939.727431726</v>
      </c>
      <c r="K162" s="99" t="s">
        <v>394</v>
      </c>
      <c r="L162" s="56" t="s">
        <v>399</v>
      </c>
      <c r="M162" s="56"/>
      <c r="N162" s="100" t="s">
        <v>396</v>
      </c>
      <c r="O162" s="59">
        <v>1.5625E-2</v>
      </c>
      <c r="P162" s="56" t="s">
        <v>399</v>
      </c>
      <c r="Q162" s="145">
        <v>28500.85426656928</v>
      </c>
      <c r="R162" s="21">
        <v>0</v>
      </c>
      <c r="S162" s="21"/>
      <c r="T162" s="158">
        <v>1004.998570929531</v>
      </c>
      <c r="U162" s="158">
        <v>10380.939375654991</v>
      </c>
      <c r="V162" s="21">
        <v>11533.878497253008</v>
      </c>
      <c r="W162" s="12">
        <v>3727.8636984343739</v>
      </c>
      <c r="X162" s="21">
        <v>7.7999999999999996E-3</v>
      </c>
      <c r="Y162" s="21"/>
      <c r="Z162" s="14"/>
      <c r="AA162" s="60">
        <v>8.6E-3</v>
      </c>
      <c r="AB162" s="12" t="e">
        <f>+R162+S162+T162+U162+V162+W162+Y162+#REF!+#REF!+#REF!-Q162</f>
        <v>#REF!</v>
      </c>
      <c r="AC162" s="145">
        <f t="shared" si="24"/>
        <v>22919.816443837532</v>
      </c>
      <c r="AD162" s="56">
        <f t="shared" si="25"/>
        <v>0</v>
      </c>
      <c r="AE162" s="56">
        <f t="shared" si="26"/>
        <v>0.45292419339798518</v>
      </c>
      <c r="AF162" s="56">
        <f t="shared" si="27"/>
        <v>0</v>
      </c>
      <c r="AG162" s="56">
        <f t="shared" si="28"/>
        <v>3.2055826014465818E-4</v>
      </c>
      <c r="AH162" s="192">
        <f t="shared" si="30"/>
        <v>7.0775256614076076E-4</v>
      </c>
    </row>
    <row r="163" spans="1:34" ht="13.5" customHeight="1" x14ac:dyDescent="0.2">
      <c r="A163" s="96" t="s">
        <v>410</v>
      </c>
      <c r="B163" s="57" t="s">
        <v>411</v>
      </c>
      <c r="C163" s="57" t="s">
        <v>393</v>
      </c>
      <c r="D163" s="97" t="s">
        <v>27</v>
      </c>
      <c r="E163" s="97" t="s">
        <v>28</v>
      </c>
      <c r="F163" s="97" t="s">
        <v>29</v>
      </c>
      <c r="G163" s="98" t="s">
        <v>100</v>
      </c>
      <c r="H163" s="98" t="s">
        <v>74</v>
      </c>
      <c r="I163" s="98" t="s">
        <v>53</v>
      </c>
      <c r="J163" s="21">
        <v>1935834.3932240428</v>
      </c>
      <c r="K163" s="99" t="s">
        <v>394</v>
      </c>
      <c r="L163" s="56" t="s">
        <v>399</v>
      </c>
      <c r="M163" s="56"/>
      <c r="N163" s="100" t="s">
        <v>412</v>
      </c>
      <c r="O163" s="59">
        <v>6.7250000000000001E-3</v>
      </c>
      <c r="P163" s="56" t="s">
        <v>399</v>
      </c>
      <c r="Q163" s="145">
        <v>16316.510527485789</v>
      </c>
      <c r="R163" s="21">
        <v>6837.1621836196773</v>
      </c>
      <c r="S163" s="21"/>
      <c r="T163" s="158">
        <v>2718.5525104004573</v>
      </c>
      <c r="U163" s="158">
        <v>974.81660262313824</v>
      </c>
      <c r="V163" s="21">
        <v>4068.9351837149479</v>
      </c>
      <c r="W163" s="12">
        <v>1717.0440471275683</v>
      </c>
      <c r="X163" s="21"/>
      <c r="Y163" s="21"/>
      <c r="Z163" s="14"/>
      <c r="AA163" s="60">
        <v>8.3999999999999995E-3</v>
      </c>
      <c r="AB163" s="12" t="e">
        <f>+R163+S163+T163+U163+V163+W163+Y163+#REF!+#REF!+#REF!-Q163</f>
        <v>#REF!</v>
      </c>
      <c r="AC163" s="145">
        <f t="shared" si="24"/>
        <v>14599.46648035822</v>
      </c>
      <c r="AD163" s="56">
        <f t="shared" si="25"/>
        <v>0.4683158931059731</v>
      </c>
      <c r="AE163" s="56">
        <f t="shared" si="26"/>
        <v>6.6770700418034706E-2</v>
      </c>
      <c r="AF163" s="56">
        <f t="shared" si="27"/>
        <v>3.5318941576571016E-3</v>
      </c>
      <c r="AG163" s="56">
        <f t="shared" si="28"/>
        <v>5.0356404764543216E-4</v>
      </c>
      <c r="AH163" s="192">
        <f t="shared" si="30"/>
        <v>7.5416918572479138E-3</v>
      </c>
    </row>
    <row r="164" spans="1:34" ht="13.5" customHeight="1" x14ac:dyDescent="0.2">
      <c r="A164" s="96" t="s">
        <v>413</v>
      </c>
      <c r="B164" s="57" t="s">
        <v>414</v>
      </c>
      <c r="C164" s="57" t="s">
        <v>393</v>
      </c>
      <c r="D164" s="97" t="s">
        <v>27</v>
      </c>
      <c r="E164" s="97" t="s">
        <v>28</v>
      </c>
      <c r="F164" s="97" t="s">
        <v>41</v>
      </c>
      <c r="G164" s="97" t="s">
        <v>73</v>
      </c>
      <c r="H164" s="98" t="s">
        <v>64</v>
      </c>
      <c r="I164" s="98" t="s">
        <v>32</v>
      </c>
      <c r="J164" s="21">
        <v>31701855568.199848</v>
      </c>
      <c r="K164" s="99" t="s">
        <v>415</v>
      </c>
      <c r="L164" s="56" t="s">
        <v>399</v>
      </c>
      <c r="M164" s="56"/>
      <c r="N164" s="100" t="s">
        <v>416</v>
      </c>
      <c r="O164" s="59">
        <v>6.6249999999999998E-3</v>
      </c>
      <c r="P164" s="56" t="s">
        <v>399</v>
      </c>
      <c r="Q164" s="145">
        <v>22151178</v>
      </c>
      <c r="R164" s="21">
        <v>0</v>
      </c>
      <c r="S164" s="21"/>
      <c r="T164" s="158">
        <v>0</v>
      </c>
      <c r="U164" s="158">
        <v>12682015</v>
      </c>
      <c r="V164" s="21">
        <v>9061903</v>
      </c>
      <c r="W164" s="12">
        <v>407260</v>
      </c>
      <c r="X164" s="21">
        <v>1.8200000000000001E-2</v>
      </c>
      <c r="Y164" s="21"/>
      <c r="Z164" s="14"/>
      <c r="AA164" s="60">
        <v>1.89E-2</v>
      </c>
      <c r="AB164" s="12" t="e">
        <f>+R164+S164+T164+U164+V164+W164+Y164+#REF!+#REF!+#REF!-Q164</f>
        <v>#REF!</v>
      </c>
      <c r="AC164" s="145">
        <f t="shared" si="24"/>
        <v>21743918</v>
      </c>
      <c r="AD164" s="56">
        <f t="shared" si="25"/>
        <v>0</v>
      </c>
      <c r="AE164" s="56">
        <f t="shared" si="26"/>
        <v>0.58324424328678948</v>
      </c>
      <c r="AF164" s="56">
        <f t="shared" si="27"/>
        <v>0</v>
      </c>
      <c r="AG164" s="56">
        <f t="shared" si="28"/>
        <v>4.0004014820890603E-4</v>
      </c>
      <c r="AH164" s="192">
        <f t="shared" si="30"/>
        <v>6.8588786398394096E-4</v>
      </c>
    </row>
    <row r="165" spans="1:34" ht="13.5" customHeight="1" x14ac:dyDescent="0.2">
      <c r="A165" s="96" t="s">
        <v>417</v>
      </c>
      <c r="B165" s="57" t="s">
        <v>418</v>
      </c>
      <c r="C165" s="57" t="s">
        <v>393</v>
      </c>
      <c r="D165" s="97" t="s">
        <v>27</v>
      </c>
      <c r="E165" s="97" t="s">
        <v>28</v>
      </c>
      <c r="F165" s="97" t="s">
        <v>41</v>
      </c>
      <c r="G165" s="97" t="s">
        <v>73</v>
      </c>
      <c r="H165" s="98" t="s">
        <v>74</v>
      </c>
      <c r="I165" s="98" t="s">
        <v>53</v>
      </c>
      <c r="J165" s="21">
        <v>9746661.7483879793</v>
      </c>
      <c r="K165" s="99" t="s">
        <v>415</v>
      </c>
      <c r="L165" s="56" t="s">
        <v>399</v>
      </c>
      <c r="M165" s="56"/>
      <c r="N165" s="100" t="s">
        <v>416</v>
      </c>
      <c r="O165" s="59">
        <v>4.6249999999999998E-3</v>
      </c>
      <c r="P165" s="56" t="s">
        <v>399</v>
      </c>
      <c r="Q165" s="145">
        <v>10608.288608720506</v>
      </c>
      <c r="R165" s="21">
        <v>0</v>
      </c>
      <c r="S165" s="21"/>
      <c r="T165" s="158">
        <v>0</v>
      </c>
      <c r="U165" s="158">
        <v>3532.5065896027186</v>
      </c>
      <c r="V165" s="21">
        <v>5982.7304773095366</v>
      </c>
      <c r="W165" s="12">
        <v>1093.0515418082505</v>
      </c>
      <c r="X165" s="21">
        <v>1.8200000000000001E-2</v>
      </c>
      <c r="Y165" s="21"/>
      <c r="Z165" s="14"/>
      <c r="AA165" s="60">
        <v>1.9199999999999998E-2</v>
      </c>
      <c r="AB165" s="12" t="e">
        <f>+R165+S165+T165+U165+V165+W165+Y165+#REF!+#REF!+#REF!-Q165</f>
        <v>#REF!</v>
      </c>
      <c r="AC165" s="145">
        <f t="shared" si="24"/>
        <v>9515.2370669122556</v>
      </c>
      <c r="AD165" s="56">
        <f t="shared" si="25"/>
        <v>0</v>
      </c>
      <c r="AE165" s="56">
        <f t="shared" si="26"/>
        <v>0.3712473546125778</v>
      </c>
      <c r="AF165" s="56">
        <f t="shared" si="27"/>
        <v>0</v>
      </c>
      <c r="AG165" s="56">
        <f t="shared" si="28"/>
        <v>3.6243245952256083E-4</v>
      </c>
      <c r="AH165" s="192">
        <f t="shared" si="30"/>
        <v>9.7625600565096049E-4</v>
      </c>
    </row>
    <row r="166" spans="1:34" ht="25.5" x14ac:dyDescent="0.2">
      <c r="A166" s="101" t="s">
        <v>419</v>
      </c>
      <c r="B166" s="57" t="s">
        <v>420</v>
      </c>
      <c r="C166" s="57" t="s">
        <v>393</v>
      </c>
      <c r="D166" s="98" t="s">
        <v>402</v>
      </c>
      <c r="E166" s="97" t="s">
        <v>380</v>
      </c>
      <c r="F166" s="97" t="s">
        <v>79</v>
      </c>
      <c r="G166" s="97" t="s">
        <v>46</v>
      </c>
      <c r="H166" s="98" t="s">
        <v>74</v>
      </c>
      <c r="I166" s="98" t="s">
        <v>53</v>
      </c>
      <c r="J166" s="21">
        <v>3657323.4808743228</v>
      </c>
      <c r="K166" s="99" t="s">
        <v>394</v>
      </c>
      <c r="L166" s="56" t="s">
        <v>399</v>
      </c>
      <c r="M166" s="56"/>
      <c r="N166" s="100" t="s">
        <v>396</v>
      </c>
      <c r="O166" s="59">
        <v>1.25E-4</v>
      </c>
      <c r="P166" s="56" t="s">
        <v>399</v>
      </c>
      <c r="Q166" s="145">
        <v>92096.601987995818</v>
      </c>
      <c r="R166" s="21">
        <v>68846.609927276193</v>
      </c>
      <c r="S166" s="21"/>
      <c r="T166" s="158">
        <v>3689.9393438978691</v>
      </c>
      <c r="U166" s="158">
        <v>2808.1520530979074</v>
      </c>
      <c r="V166" s="21">
        <v>4490.1457651878436</v>
      </c>
      <c r="W166" s="12">
        <v>11834.380259773256</v>
      </c>
      <c r="X166" s="21"/>
      <c r="Y166" s="21"/>
      <c r="Z166" s="14"/>
      <c r="AA166" s="60">
        <v>2.2100000000000002E-2</v>
      </c>
      <c r="AB166" s="12" t="e">
        <f>+R166+S166+T166+U166+V166+W166+Y166+#REF!+#REF!+#REF!-Q166</f>
        <v>#REF!</v>
      </c>
      <c r="AC166" s="145">
        <f t="shared" si="24"/>
        <v>79834.847089459814</v>
      </c>
      <c r="AD166" s="56">
        <f t="shared" si="25"/>
        <v>0.86236289586838399</v>
      </c>
      <c r="AE166" s="56">
        <f t="shared" si="26"/>
        <v>3.5174515333525995E-2</v>
      </c>
      <c r="AF166" s="56">
        <f t="shared" si="27"/>
        <v>1.8824315182210151E-2</v>
      </c>
      <c r="AG166" s="56">
        <f t="shared" si="28"/>
        <v>7.6781615511532168E-4</v>
      </c>
      <c r="AH166" s="192">
        <f t="shared" si="30"/>
        <v>2.1828762893670653E-2</v>
      </c>
    </row>
    <row r="167" spans="1:34" ht="13.5" customHeight="1" x14ac:dyDescent="0.2">
      <c r="A167" s="101" t="s">
        <v>421</v>
      </c>
      <c r="B167" s="57" t="s">
        <v>422</v>
      </c>
      <c r="C167" s="57" t="s">
        <v>393</v>
      </c>
      <c r="D167" s="97" t="s">
        <v>27</v>
      </c>
      <c r="E167" s="97" t="s">
        <v>28</v>
      </c>
      <c r="F167" s="97" t="s">
        <v>41</v>
      </c>
      <c r="G167" s="97" t="s">
        <v>73</v>
      </c>
      <c r="H167" s="98" t="s">
        <v>64</v>
      </c>
      <c r="I167" s="98" t="s">
        <v>32</v>
      </c>
      <c r="J167" s="21">
        <v>1814125664.2185793</v>
      </c>
      <c r="K167" s="99" t="s">
        <v>403</v>
      </c>
      <c r="L167" s="56" t="s">
        <v>423</v>
      </c>
      <c r="M167" s="56" t="s">
        <v>68</v>
      </c>
      <c r="N167" s="100" t="s">
        <v>396</v>
      </c>
      <c r="O167" s="56" t="s">
        <v>399</v>
      </c>
      <c r="P167" s="56" t="s">
        <v>399</v>
      </c>
      <c r="Q167" s="145">
        <v>3007206</v>
      </c>
      <c r="R167" s="21">
        <v>0</v>
      </c>
      <c r="S167" s="21"/>
      <c r="T167" s="158">
        <v>0</v>
      </c>
      <c r="U167" s="158">
        <v>1360429</v>
      </c>
      <c r="V167" s="21">
        <v>1586902</v>
      </c>
      <c r="W167" s="12">
        <v>59875</v>
      </c>
      <c r="X167" s="21">
        <v>1.4999999999999999E-2</v>
      </c>
      <c r="Y167" s="21"/>
      <c r="Z167" s="14"/>
      <c r="AA167" s="60">
        <v>1.66E-2</v>
      </c>
      <c r="AB167" s="12" t="e">
        <f>+R167+S167+T167+U167+V167+W167+Y167+#REF!+#REF!+#REF!-Q167</f>
        <v>#REF!</v>
      </c>
      <c r="AC167" s="145">
        <f t="shared" si="24"/>
        <v>2947331</v>
      </c>
      <c r="AD167" s="56">
        <f t="shared" si="25"/>
        <v>0</v>
      </c>
      <c r="AE167" s="56">
        <f t="shared" si="26"/>
        <v>0.46157998541731488</v>
      </c>
      <c r="AF167" s="56">
        <f t="shared" si="27"/>
        <v>0</v>
      </c>
      <c r="AG167" s="56">
        <f t="shared" si="28"/>
        <v>7.4990891029921803E-4</v>
      </c>
      <c r="AH167" s="192">
        <f t="shared" si="30"/>
        <v>1.6246564712315782E-3</v>
      </c>
    </row>
    <row r="168" spans="1:34" ht="13.5" customHeight="1" x14ac:dyDescent="0.2">
      <c r="A168" s="101" t="s">
        <v>424</v>
      </c>
      <c r="B168" s="57" t="s">
        <v>425</v>
      </c>
      <c r="C168" s="57" t="s">
        <v>393</v>
      </c>
      <c r="D168" s="97" t="s">
        <v>27</v>
      </c>
      <c r="E168" s="97" t="s">
        <v>28</v>
      </c>
      <c r="F168" s="97" t="s">
        <v>29</v>
      </c>
      <c r="G168" s="97" t="s">
        <v>38</v>
      </c>
      <c r="H168" s="98" t="s">
        <v>64</v>
      </c>
      <c r="I168" s="98" t="s">
        <v>32</v>
      </c>
      <c r="J168" s="21">
        <v>2404387597.622951</v>
      </c>
      <c r="K168" s="99" t="s">
        <v>394</v>
      </c>
      <c r="L168" s="56" t="s">
        <v>399</v>
      </c>
      <c r="M168" s="56"/>
      <c r="N168" s="100" t="s">
        <v>396</v>
      </c>
      <c r="O168" s="59">
        <v>1.2625000000000001E-2</v>
      </c>
      <c r="P168" s="56" t="s">
        <v>399</v>
      </c>
      <c r="Q168" s="145">
        <v>32046593</v>
      </c>
      <c r="R168" s="21">
        <v>23206950</v>
      </c>
      <c r="S168" s="21"/>
      <c r="T168" s="158">
        <v>5631710</v>
      </c>
      <c r="U168" s="158">
        <v>1396271</v>
      </c>
      <c r="V168" s="21">
        <v>1731902</v>
      </c>
      <c r="W168" s="12">
        <v>39646</v>
      </c>
      <c r="X168" s="21"/>
      <c r="Y168" s="21"/>
      <c r="Z168" s="14"/>
      <c r="AA168" s="60">
        <v>1.34E-2</v>
      </c>
      <c r="AB168" s="12" t="e">
        <f>+R168+S168+T168+U168+V168+W168+Y168+#REF!+#REF!+#REF!-Q168</f>
        <v>#REF!</v>
      </c>
      <c r="AC168" s="145">
        <f t="shared" si="24"/>
        <v>31966833</v>
      </c>
      <c r="AD168" s="56">
        <f t="shared" si="25"/>
        <v>0.72596963233736667</v>
      </c>
      <c r="AE168" s="56">
        <f t="shared" si="26"/>
        <v>4.3678740399463407E-2</v>
      </c>
      <c r="AF168" s="56">
        <f t="shared" si="27"/>
        <v>9.6519171962719651E-3</v>
      </c>
      <c r="AG168" s="56">
        <f t="shared" si="28"/>
        <v>5.8071793473747537E-4</v>
      </c>
      <c r="AH168" s="192">
        <f t="shared" si="30"/>
        <v>1.3295207907245638E-2</v>
      </c>
    </row>
    <row r="169" spans="1:34" x14ac:dyDescent="0.2">
      <c r="A169" s="101" t="s">
        <v>426</v>
      </c>
      <c r="B169" s="57" t="s">
        <v>427</v>
      </c>
      <c r="C169" s="57" t="s">
        <v>393</v>
      </c>
      <c r="D169" s="97" t="s">
        <v>27</v>
      </c>
      <c r="E169" s="97" t="s">
        <v>28</v>
      </c>
      <c r="F169" s="97" t="s">
        <v>29</v>
      </c>
      <c r="G169" s="97" t="s">
        <v>46</v>
      </c>
      <c r="H169" s="98" t="s">
        <v>74</v>
      </c>
      <c r="I169" s="98" t="s">
        <v>32</v>
      </c>
      <c r="J169" s="21">
        <v>7109456988.8641911</v>
      </c>
      <c r="K169" s="99" t="s">
        <v>394</v>
      </c>
      <c r="L169" s="56" t="s">
        <v>399</v>
      </c>
      <c r="M169" s="56"/>
      <c r="N169" s="100" t="s">
        <v>396</v>
      </c>
      <c r="O169" s="59">
        <v>1.4625000000000001E-2</v>
      </c>
      <c r="P169" s="56" t="s">
        <v>399</v>
      </c>
      <c r="Q169" s="145">
        <v>97138338</v>
      </c>
      <c r="R169" s="21">
        <v>70798428</v>
      </c>
      <c r="S169" s="21"/>
      <c r="T169" s="158">
        <v>264098</v>
      </c>
      <c r="U169" s="158">
        <v>6182440</v>
      </c>
      <c r="V169" s="21">
        <v>2908902</v>
      </c>
      <c r="W169" s="12">
        <v>16984470</v>
      </c>
      <c r="X169" s="21"/>
      <c r="Y169" s="21"/>
      <c r="Z169" s="14"/>
      <c r="AA169" s="60">
        <v>1.1299999999999999E-2</v>
      </c>
      <c r="AB169" s="12" t="e">
        <f>+R169+S169+T169+U169+V169+W169+Y169+#REF!+#REF!+#REF!-Q169</f>
        <v>#REF!</v>
      </c>
      <c r="AC169" s="145">
        <f t="shared" si="24"/>
        <v>80153868</v>
      </c>
      <c r="AD169" s="56">
        <f t="shared" si="25"/>
        <v>0.88328149054515992</v>
      </c>
      <c r="AE169" s="56">
        <f t="shared" si="26"/>
        <v>7.7132147883368529E-2</v>
      </c>
      <c r="AF169" s="56">
        <f t="shared" si="27"/>
        <v>9.9583453575841623E-3</v>
      </c>
      <c r="AG169" s="56">
        <f t="shared" si="28"/>
        <v>8.6960790531313262E-4</v>
      </c>
      <c r="AH169" s="192">
        <f t="shared" si="30"/>
        <v>1.1274260203774776E-2</v>
      </c>
    </row>
    <row r="170" spans="1:34" ht="13.5" customHeight="1" x14ac:dyDescent="0.2">
      <c r="A170" s="101" t="s">
        <v>428</v>
      </c>
      <c r="B170" s="57" t="s">
        <v>429</v>
      </c>
      <c r="C170" s="57" t="s">
        <v>393</v>
      </c>
      <c r="D170" s="97" t="s">
        <v>27</v>
      </c>
      <c r="E170" s="97" t="s">
        <v>28</v>
      </c>
      <c r="F170" s="97" t="s">
        <v>41</v>
      </c>
      <c r="G170" s="97" t="s">
        <v>46</v>
      </c>
      <c r="H170" s="98" t="s">
        <v>74</v>
      </c>
      <c r="I170" s="98" t="s">
        <v>32</v>
      </c>
      <c r="J170" s="21">
        <v>9741992711.2335606</v>
      </c>
      <c r="K170" s="99" t="s">
        <v>394</v>
      </c>
      <c r="L170" s="56" t="s">
        <v>399</v>
      </c>
      <c r="M170" s="56"/>
      <c r="N170" s="100" t="s">
        <v>396</v>
      </c>
      <c r="O170" s="56" t="s">
        <v>399</v>
      </c>
      <c r="P170" s="56" t="s">
        <v>399</v>
      </c>
      <c r="Q170" s="145">
        <v>118185736</v>
      </c>
      <c r="R170" s="21">
        <v>94418278</v>
      </c>
      <c r="S170" s="21"/>
      <c r="T170" s="158">
        <v>2912567</v>
      </c>
      <c r="U170" s="158">
        <v>7591816</v>
      </c>
      <c r="V170" s="21">
        <v>3564902</v>
      </c>
      <c r="W170" s="12">
        <v>9698173</v>
      </c>
      <c r="X170" s="21">
        <v>1E-3</v>
      </c>
      <c r="Y170" s="21"/>
      <c r="Z170" s="14"/>
      <c r="AA170" s="60">
        <v>1.21E-2</v>
      </c>
      <c r="AB170" s="12" t="e">
        <f>+R170+S170+T170+U170+V170+W170+Y170+#REF!+#REF!+#REF!-Q170</f>
        <v>#REF!</v>
      </c>
      <c r="AC170" s="145">
        <f t="shared" si="24"/>
        <v>108487563</v>
      </c>
      <c r="AD170" s="56">
        <f t="shared" si="25"/>
        <v>0.87031430506001872</v>
      </c>
      <c r="AE170" s="56">
        <f t="shared" si="26"/>
        <v>6.9978675804525173E-2</v>
      </c>
      <c r="AF170" s="56">
        <f t="shared" si="27"/>
        <v>9.691885510356173E-3</v>
      </c>
      <c r="AG170" s="56">
        <f t="shared" si="28"/>
        <v>7.7928779306576804E-4</v>
      </c>
      <c r="AH170" s="192">
        <f t="shared" si="30"/>
        <v>1.1136075155845911E-2</v>
      </c>
    </row>
    <row r="171" spans="1:34" ht="13.5" customHeight="1" x14ac:dyDescent="0.2">
      <c r="A171" s="101" t="s">
        <v>430</v>
      </c>
      <c r="B171" s="57" t="s">
        <v>431</v>
      </c>
      <c r="C171" s="57" t="s">
        <v>393</v>
      </c>
      <c r="D171" s="97" t="s">
        <v>27</v>
      </c>
      <c r="E171" s="97" t="s">
        <v>28</v>
      </c>
      <c r="F171" s="97" t="s">
        <v>41</v>
      </c>
      <c r="G171" s="97" t="s">
        <v>63</v>
      </c>
      <c r="H171" s="98" t="s">
        <v>64</v>
      </c>
      <c r="I171" s="98" t="s">
        <v>32</v>
      </c>
      <c r="J171" s="21">
        <v>15387212192.197573</v>
      </c>
      <c r="K171" s="99" t="s">
        <v>394</v>
      </c>
      <c r="L171" s="56" t="s">
        <v>432</v>
      </c>
      <c r="M171" s="56" t="s">
        <v>68</v>
      </c>
      <c r="N171" s="100" t="s">
        <v>396</v>
      </c>
      <c r="O171" s="59">
        <v>6.6249999999999998E-3</v>
      </c>
      <c r="P171" s="56" t="s">
        <v>399</v>
      </c>
      <c r="Q171" s="145">
        <v>12621140</v>
      </c>
      <c r="R171" s="21">
        <v>0</v>
      </c>
      <c r="S171" s="21"/>
      <c r="T171" s="158">
        <v>389639</v>
      </c>
      <c r="U171" s="158">
        <v>6154262</v>
      </c>
      <c r="V171" s="21">
        <v>4977902</v>
      </c>
      <c r="W171" s="12">
        <v>341753</v>
      </c>
      <c r="X171" s="21">
        <v>1.04E-2</v>
      </c>
      <c r="Y171" s="21"/>
      <c r="Z171" s="14"/>
      <c r="AA171" s="60">
        <v>1.12E-2</v>
      </c>
      <c r="AB171" s="12" t="e">
        <f>+R171+S171+T171+U171+V171+W171+Y171+#REF!+#REF!+#REF!-Q171</f>
        <v>#REF!</v>
      </c>
      <c r="AC171" s="145">
        <f t="shared" si="24"/>
        <v>11521803</v>
      </c>
      <c r="AD171" s="56">
        <f t="shared" si="25"/>
        <v>0</v>
      </c>
      <c r="AE171" s="56">
        <f t="shared" si="26"/>
        <v>0.53414053338700551</v>
      </c>
      <c r="AF171" s="56">
        <f t="shared" si="27"/>
        <v>0</v>
      </c>
      <c r="AG171" s="56">
        <f t="shared" si="28"/>
        <v>3.9995951983561094E-4</v>
      </c>
      <c r="AH171" s="192">
        <f t="shared" si="30"/>
        <v>7.4879080473345169E-4</v>
      </c>
    </row>
    <row r="172" spans="1:34" ht="13.5" customHeight="1" x14ac:dyDescent="0.2">
      <c r="A172" s="101" t="s">
        <v>433</v>
      </c>
      <c r="B172" s="57" t="s">
        <v>434</v>
      </c>
      <c r="C172" s="57" t="s">
        <v>393</v>
      </c>
      <c r="D172" s="97" t="s">
        <v>27</v>
      </c>
      <c r="E172" s="97" t="s">
        <v>28</v>
      </c>
      <c r="F172" s="97" t="s">
        <v>41</v>
      </c>
      <c r="G172" s="97" t="s">
        <v>73</v>
      </c>
      <c r="H172" s="98" t="s">
        <v>64</v>
      </c>
      <c r="I172" s="98" t="s">
        <v>32</v>
      </c>
      <c r="J172" s="21">
        <v>9832347215.6301594</v>
      </c>
      <c r="K172" s="99" t="s">
        <v>394</v>
      </c>
      <c r="L172" s="56" t="s">
        <v>432</v>
      </c>
      <c r="M172" s="56" t="s">
        <v>68</v>
      </c>
      <c r="N172" s="100" t="s">
        <v>396</v>
      </c>
      <c r="O172" s="59">
        <v>6.6249999999999998E-3</v>
      </c>
      <c r="P172" s="56" t="s">
        <v>399</v>
      </c>
      <c r="Q172" s="145">
        <v>8424103</v>
      </c>
      <c r="R172" s="21">
        <v>0</v>
      </c>
      <c r="S172" s="21"/>
      <c r="T172" s="158">
        <v>267953</v>
      </c>
      <c r="U172" s="158">
        <v>3930763</v>
      </c>
      <c r="V172" s="21">
        <v>3533660</v>
      </c>
      <c r="W172" s="12">
        <v>206512</v>
      </c>
      <c r="X172" s="21">
        <v>1.54E-2</v>
      </c>
      <c r="Y172" s="21"/>
      <c r="Z172" s="14"/>
      <c r="AA172" s="60">
        <v>1.6299999999999999E-2</v>
      </c>
      <c r="AB172" s="12" t="e">
        <f>+R172+S172+T172+U172+V172+W172+Y172+#REF!+#REF!+#REF!-Q172</f>
        <v>#REF!</v>
      </c>
      <c r="AC172" s="145">
        <f t="shared" si="24"/>
        <v>7732376</v>
      </c>
      <c r="AD172" s="56">
        <f t="shared" si="25"/>
        <v>0</v>
      </c>
      <c r="AE172" s="56">
        <f t="shared" si="26"/>
        <v>0.50835124934431541</v>
      </c>
      <c r="AF172" s="56">
        <f t="shared" si="27"/>
        <v>0</v>
      </c>
      <c r="AG172" s="56">
        <f t="shared" si="28"/>
        <v>3.9977870123945533E-4</v>
      </c>
      <c r="AH172" s="192">
        <f t="shared" si="30"/>
        <v>7.864221869329529E-4</v>
      </c>
    </row>
    <row r="173" spans="1:34" ht="13.5" customHeight="1" x14ac:dyDescent="0.2">
      <c r="A173" s="101" t="s">
        <v>435</v>
      </c>
      <c r="B173" s="57" t="s">
        <v>436</v>
      </c>
      <c r="C173" s="57" t="s">
        <v>393</v>
      </c>
      <c r="D173" s="97" t="s">
        <v>27</v>
      </c>
      <c r="E173" s="97" t="s">
        <v>28</v>
      </c>
      <c r="F173" s="97" t="s">
        <v>41</v>
      </c>
      <c r="G173" s="97" t="s">
        <v>73</v>
      </c>
      <c r="H173" s="98" t="s">
        <v>64</v>
      </c>
      <c r="I173" s="98" t="s">
        <v>32</v>
      </c>
      <c r="J173" s="21">
        <v>25953641438.041058</v>
      </c>
      <c r="K173" s="99" t="s">
        <v>394</v>
      </c>
      <c r="L173" s="56" t="s">
        <v>432</v>
      </c>
      <c r="M173" s="56" t="s">
        <v>68</v>
      </c>
      <c r="N173" s="100" t="s">
        <v>396</v>
      </c>
      <c r="O173" s="59">
        <v>6.6249999999999998E-3</v>
      </c>
      <c r="P173" s="56" t="s">
        <v>399</v>
      </c>
      <c r="Q173" s="145">
        <v>20952971</v>
      </c>
      <c r="R173" s="21">
        <v>0</v>
      </c>
      <c r="S173" s="21"/>
      <c r="T173" s="158">
        <v>0</v>
      </c>
      <c r="U173" s="158">
        <v>10377708</v>
      </c>
      <c r="V173" s="21">
        <v>7562660</v>
      </c>
      <c r="W173" s="12">
        <v>1010415</v>
      </c>
      <c r="X173" s="21">
        <v>1.12E-2</v>
      </c>
      <c r="Y173" s="21"/>
      <c r="Z173" s="14"/>
      <c r="AA173" s="60">
        <v>1.2E-2</v>
      </c>
      <c r="AB173" s="12" t="e">
        <f>+R173+S173+T173+U173+V173+W173+Y173+#REF!+#REF!+#REF!-Q173</f>
        <v>#REF!</v>
      </c>
      <c r="AC173" s="145">
        <f t="shared" si="24"/>
        <v>17940368</v>
      </c>
      <c r="AD173" s="56">
        <f t="shared" si="25"/>
        <v>0</v>
      </c>
      <c r="AE173" s="56">
        <f t="shared" si="26"/>
        <v>0.57845569277062769</v>
      </c>
      <c r="AF173" s="56">
        <f t="shared" si="27"/>
        <v>0</v>
      </c>
      <c r="AG173" s="56">
        <f t="shared" si="28"/>
        <v>3.9985556650208907E-4</v>
      </c>
      <c r="AH173" s="192">
        <f t="shared" si="30"/>
        <v>6.9124666158422942E-4</v>
      </c>
    </row>
    <row r="174" spans="1:34" ht="13.5" customHeight="1" x14ac:dyDescent="0.2">
      <c r="A174" s="102" t="s">
        <v>437</v>
      </c>
      <c r="B174" s="57" t="s">
        <v>438</v>
      </c>
      <c r="C174" s="57" t="s">
        <v>393</v>
      </c>
      <c r="D174" s="97" t="s">
        <v>27</v>
      </c>
      <c r="E174" s="97" t="s">
        <v>28</v>
      </c>
      <c r="F174" s="97" t="s">
        <v>29</v>
      </c>
      <c r="G174" s="98" t="s">
        <v>100</v>
      </c>
      <c r="H174" s="98" t="s">
        <v>64</v>
      </c>
      <c r="I174" s="98" t="s">
        <v>32</v>
      </c>
      <c r="J174" s="21">
        <v>2790308866.5409837</v>
      </c>
      <c r="K174" s="99" t="s">
        <v>439</v>
      </c>
      <c r="L174" s="56" t="s">
        <v>399</v>
      </c>
      <c r="M174" s="56"/>
      <c r="N174" s="100" t="s">
        <v>396</v>
      </c>
      <c r="O174" s="56" t="s">
        <v>399</v>
      </c>
      <c r="P174" s="56" t="s">
        <v>399</v>
      </c>
      <c r="Q174" s="145">
        <v>31106404</v>
      </c>
      <c r="R174" s="21">
        <v>7938278</v>
      </c>
      <c r="S174" s="21"/>
      <c r="T174" s="158">
        <v>19620728</v>
      </c>
      <c r="U174" s="158">
        <v>1715927</v>
      </c>
      <c r="V174" s="21">
        <v>1827902</v>
      </c>
      <c r="W174" s="12">
        <v>3569</v>
      </c>
      <c r="X174" s="21"/>
      <c r="Y174" s="21"/>
      <c r="Z174" s="14"/>
      <c r="AA174" s="60">
        <v>1.12E-2</v>
      </c>
      <c r="AB174" s="12" t="e">
        <f>+R174+S174+T174+U174+V174+W174+Y174+#REF!+#REF!+#REF!-Q174</f>
        <v>#REF!</v>
      </c>
      <c r="AC174" s="145">
        <f t="shared" si="24"/>
        <v>31102835</v>
      </c>
      <c r="AD174" s="56">
        <f t="shared" si="25"/>
        <v>0.25522683060884965</v>
      </c>
      <c r="AE174" s="56">
        <f t="shared" si="26"/>
        <v>5.5169472493423834E-2</v>
      </c>
      <c r="AF174" s="56">
        <f t="shared" si="27"/>
        <v>2.8449459825717126E-3</v>
      </c>
      <c r="AG174" s="56">
        <f t="shared" si="28"/>
        <v>6.1495951956284857E-4</v>
      </c>
      <c r="AH174" s="192">
        <f t="shared" si="30"/>
        <v>1.1146735536326752E-2</v>
      </c>
    </row>
    <row r="175" spans="1:34" ht="13.5" customHeight="1" x14ac:dyDescent="0.2">
      <c r="A175" s="102" t="s">
        <v>440</v>
      </c>
      <c r="B175" s="57" t="s">
        <v>441</v>
      </c>
      <c r="C175" s="57" t="s">
        <v>393</v>
      </c>
      <c r="D175" s="97" t="s">
        <v>27</v>
      </c>
      <c r="E175" s="97" t="s">
        <v>28</v>
      </c>
      <c r="F175" s="97" t="s">
        <v>29</v>
      </c>
      <c r="G175" s="97" t="s">
        <v>46</v>
      </c>
      <c r="H175" s="98" t="s">
        <v>74</v>
      </c>
      <c r="I175" s="98" t="s">
        <v>32</v>
      </c>
      <c r="J175" s="21">
        <v>10874562555.34016</v>
      </c>
      <c r="K175" s="99" t="s">
        <v>394</v>
      </c>
      <c r="L175" s="56" t="s">
        <v>399</v>
      </c>
      <c r="M175" s="56"/>
      <c r="N175" s="100" t="s">
        <v>396</v>
      </c>
      <c r="O175" s="59">
        <v>1.2625000000000001E-2</v>
      </c>
      <c r="P175" s="56" t="s">
        <v>399</v>
      </c>
      <c r="Q175" s="145">
        <v>273724820</v>
      </c>
      <c r="R175" s="21">
        <v>194695434</v>
      </c>
      <c r="S175" s="21"/>
      <c r="T175" s="158">
        <v>23864928</v>
      </c>
      <c r="U175" s="158">
        <v>7720734</v>
      </c>
      <c r="V175" s="21">
        <v>3849902</v>
      </c>
      <c r="W175" s="12">
        <v>43441266</v>
      </c>
      <c r="X175" s="21"/>
      <c r="Y175" s="21"/>
      <c r="Z175" s="14"/>
      <c r="AA175" s="60">
        <v>2.12E-2</v>
      </c>
      <c r="AB175" s="12" t="e">
        <f>+R175+S175+T175+U175+V175+W175+Y175+#REF!+#REF!+#REF!-Q175</f>
        <v>#REF!</v>
      </c>
      <c r="AC175" s="145">
        <f t="shared" si="24"/>
        <v>230130998</v>
      </c>
      <c r="AD175" s="56">
        <f t="shared" si="25"/>
        <v>0.84602003073049725</v>
      </c>
      <c r="AE175" s="56">
        <f t="shared" si="26"/>
        <v>3.354930047276812E-2</v>
      </c>
      <c r="AF175" s="56">
        <f t="shared" si="27"/>
        <v>1.7903748588433206E-2</v>
      </c>
      <c r="AG175" s="56">
        <f t="shared" si="28"/>
        <v>7.0998111056969244E-4</v>
      </c>
      <c r="AH175" s="192">
        <f t="shared" si="30"/>
        <v>2.1162322330564903E-2</v>
      </c>
    </row>
    <row r="176" spans="1:34" ht="13.5" customHeight="1" x14ac:dyDescent="0.2">
      <c r="A176" s="102" t="s">
        <v>442</v>
      </c>
      <c r="B176" s="57" t="s">
        <v>443</v>
      </c>
      <c r="C176" s="57" t="s">
        <v>393</v>
      </c>
      <c r="D176" s="97" t="s">
        <v>27</v>
      </c>
      <c r="E176" s="97" t="s">
        <v>28</v>
      </c>
      <c r="F176" s="97" t="s">
        <v>29</v>
      </c>
      <c r="G176" s="97" t="s">
        <v>30</v>
      </c>
      <c r="H176" s="98" t="s">
        <v>64</v>
      </c>
      <c r="I176" s="98" t="s">
        <v>32</v>
      </c>
      <c r="J176" s="21">
        <v>16093061924.844263</v>
      </c>
      <c r="K176" s="99" t="s">
        <v>394</v>
      </c>
      <c r="L176" s="56" t="s">
        <v>399</v>
      </c>
      <c r="M176" s="56"/>
      <c r="N176" s="100" t="s">
        <v>396</v>
      </c>
      <c r="O176" s="59">
        <v>1.2625000000000001E-2</v>
      </c>
      <c r="P176" s="56" t="s">
        <v>399</v>
      </c>
      <c r="Q176" s="145">
        <v>174527924</v>
      </c>
      <c r="R176" s="21">
        <v>144601768</v>
      </c>
      <c r="S176" s="21"/>
      <c r="T176" s="158">
        <v>16406245</v>
      </c>
      <c r="U176" s="158">
        <v>7401241</v>
      </c>
      <c r="V176" s="21">
        <v>5154267</v>
      </c>
      <c r="W176" s="12">
        <v>768730</v>
      </c>
      <c r="X176" s="21"/>
      <c r="Y176" s="21"/>
      <c r="Z176" s="14"/>
      <c r="AA176" s="60">
        <v>1.0800000000000001E-2</v>
      </c>
      <c r="AB176" s="12" t="e">
        <f>+R176+S176+T176+U176+V176+W176+Y176+#REF!+#REF!+#REF!-Q176</f>
        <v>#REF!</v>
      </c>
      <c r="AC176" s="145">
        <f t="shared" si="24"/>
        <v>173563521</v>
      </c>
      <c r="AD176" s="56">
        <f t="shared" si="25"/>
        <v>0.83313456172625122</v>
      </c>
      <c r="AE176" s="56">
        <f t="shared" si="26"/>
        <v>4.2642837373643737E-2</v>
      </c>
      <c r="AF176" s="56">
        <f t="shared" si="27"/>
        <v>8.9853483864848396E-3</v>
      </c>
      <c r="AG176" s="56">
        <f t="shared" si="28"/>
        <v>4.5990259868285594E-4</v>
      </c>
      <c r="AH176" s="192">
        <f t="shared" si="30"/>
        <v>1.0784990563669855E-2</v>
      </c>
    </row>
    <row r="177" spans="1:34" ht="13.5" customHeight="1" x14ac:dyDescent="0.2">
      <c r="A177" s="102" t="s">
        <v>444</v>
      </c>
      <c r="B177" s="57" t="s">
        <v>445</v>
      </c>
      <c r="C177" s="57" t="s">
        <v>393</v>
      </c>
      <c r="D177" s="97" t="s">
        <v>27</v>
      </c>
      <c r="E177" s="97" t="s">
        <v>28</v>
      </c>
      <c r="F177" s="97" t="s">
        <v>79</v>
      </c>
      <c r="G177" s="97" t="s">
        <v>73</v>
      </c>
      <c r="H177" s="98" t="s">
        <v>64</v>
      </c>
      <c r="I177" s="98" t="s">
        <v>32</v>
      </c>
      <c r="J177" s="21">
        <v>2559725787.3811369</v>
      </c>
      <c r="K177" s="99" t="s">
        <v>394</v>
      </c>
      <c r="L177" s="56" t="s">
        <v>432</v>
      </c>
      <c r="M177" s="56" t="s">
        <v>68</v>
      </c>
      <c r="N177" s="100" t="s">
        <v>396</v>
      </c>
      <c r="O177" s="59">
        <v>1.5625E-2</v>
      </c>
      <c r="P177" s="56" t="s">
        <v>399</v>
      </c>
      <c r="Q177" s="145">
        <v>62688779</v>
      </c>
      <c r="R177" s="21">
        <v>51417771</v>
      </c>
      <c r="S177" s="21"/>
      <c r="T177" s="158">
        <v>0</v>
      </c>
      <c r="U177" s="158">
        <v>1257220</v>
      </c>
      <c r="V177" s="21">
        <v>1771902</v>
      </c>
      <c r="W177" s="12">
        <v>6200344</v>
      </c>
      <c r="X177" s="21"/>
      <c r="Y177" s="21"/>
      <c r="Z177" s="14"/>
      <c r="AA177" s="60">
        <v>2.1399999999999999E-2</v>
      </c>
      <c r="AB177" s="12" t="e">
        <f>+R177+S177+T177+U177+V177+W177+Y177+#REF!+#REF!+#REF!-Q177</f>
        <v>#REF!</v>
      </c>
      <c r="AC177" s="145">
        <f t="shared" si="24"/>
        <v>54446893</v>
      </c>
      <c r="AD177" s="56">
        <f t="shared" si="25"/>
        <v>0.94436556737957478</v>
      </c>
      <c r="AE177" s="56">
        <f t="shared" si="26"/>
        <v>2.3090757446894167E-2</v>
      </c>
      <c r="AF177" s="56">
        <f t="shared" si="27"/>
        <v>2.0087218425300812E-2</v>
      </c>
      <c r="AG177" s="56">
        <f t="shared" si="28"/>
        <v>4.911541721374247E-4</v>
      </c>
      <c r="AH177" s="192">
        <f t="shared" si="30"/>
        <v>2.1270595963212444E-2</v>
      </c>
    </row>
    <row r="178" spans="1:34" ht="13.5" customHeight="1" x14ac:dyDescent="0.2">
      <c r="A178" s="102" t="s">
        <v>446</v>
      </c>
      <c r="B178" s="57" t="s">
        <v>447</v>
      </c>
      <c r="C178" s="57" t="s">
        <v>393</v>
      </c>
      <c r="D178" s="97" t="s">
        <v>27</v>
      </c>
      <c r="E178" s="97" t="s">
        <v>28</v>
      </c>
      <c r="F178" s="97" t="s">
        <v>29</v>
      </c>
      <c r="G178" s="98" t="s">
        <v>100</v>
      </c>
      <c r="H178" s="98" t="s">
        <v>74</v>
      </c>
      <c r="I178" s="98" t="s">
        <v>286</v>
      </c>
      <c r="J178" s="21">
        <v>6115280.1638888884</v>
      </c>
      <c r="K178" s="99" t="s">
        <v>394</v>
      </c>
      <c r="L178" s="56" t="s">
        <v>399</v>
      </c>
      <c r="M178" s="56"/>
      <c r="N178" s="100" t="s">
        <v>396</v>
      </c>
      <c r="O178" s="59">
        <v>4.5250000000000004E-3</v>
      </c>
      <c r="P178" s="56" t="s">
        <v>399</v>
      </c>
      <c r="Q178" s="145">
        <v>39974.360359665036</v>
      </c>
      <c r="R178" s="21">
        <v>28879.913556901942</v>
      </c>
      <c r="S178" s="21"/>
      <c r="T178" s="158">
        <v>647.3816231235287</v>
      </c>
      <c r="U178" s="158">
        <v>2520.5032223208427</v>
      </c>
      <c r="V178" s="21">
        <v>5803.6583953999925</v>
      </c>
      <c r="W178" s="12">
        <v>2122.903561918728</v>
      </c>
      <c r="X178" s="21"/>
      <c r="Y178" s="21"/>
      <c r="Z178" s="14"/>
      <c r="AA178" s="60">
        <v>6.7999999999999996E-3</v>
      </c>
      <c r="AB178" s="12" t="e">
        <f>+R178+S178+T178+U178+V178+W178+Y178+#REF!+#REF!+#REF!-Q178</f>
        <v>#REF!</v>
      </c>
      <c r="AC178" s="145">
        <f t="shared" si="24"/>
        <v>37851.456797746308</v>
      </c>
      <c r="AD178" s="56">
        <f t="shared" si="25"/>
        <v>0.76298023907553969</v>
      </c>
      <c r="AE178" s="56">
        <f t="shared" si="26"/>
        <v>6.6589331971785945E-2</v>
      </c>
      <c r="AF178" s="56">
        <f t="shared" si="27"/>
        <v>4.7225822501869392E-3</v>
      </c>
      <c r="AG178" s="56">
        <f t="shared" si="28"/>
        <v>4.1216479944853089E-4</v>
      </c>
      <c r="AH178" s="192">
        <f t="shared" si="30"/>
        <v>6.1896521145934618E-3</v>
      </c>
    </row>
    <row r="179" spans="1:34" ht="13.5" customHeight="1" x14ac:dyDescent="0.2">
      <c r="A179" s="102" t="s">
        <v>448</v>
      </c>
      <c r="B179" s="57" t="s">
        <v>449</v>
      </c>
      <c r="C179" s="57" t="s">
        <v>393</v>
      </c>
      <c r="D179" s="97" t="s">
        <v>27</v>
      </c>
      <c r="E179" s="97" t="s">
        <v>28</v>
      </c>
      <c r="F179" s="97" t="s">
        <v>79</v>
      </c>
      <c r="G179" s="97" t="s">
        <v>73</v>
      </c>
      <c r="H179" s="98" t="s">
        <v>64</v>
      </c>
      <c r="I179" s="98" t="s">
        <v>32</v>
      </c>
      <c r="J179" s="21">
        <v>64587669348.200287</v>
      </c>
      <c r="K179" s="99" t="s">
        <v>394</v>
      </c>
      <c r="L179" s="56" t="s">
        <v>395</v>
      </c>
      <c r="M179" s="56" t="s">
        <v>68</v>
      </c>
      <c r="N179" s="100" t="s">
        <v>396</v>
      </c>
      <c r="O179" s="59">
        <v>8.6250000000000007E-3</v>
      </c>
      <c r="P179" s="56" t="s">
        <v>399</v>
      </c>
      <c r="Q179" s="145">
        <v>1233289685</v>
      </c>
      <c r="R179" s="21">
        <v>727364673</v>
      </c>
      <c r="S179" s="21"/>
      <c r="T179" s="158">
        <v>363911068</v>
      </c>
      <c r="U179" s="158">
        <v>34887999</v>
      </c>
      <c r="V179" s="21">
        <v>17290902</v>
      </c>
      <c r="W179" s="12">
        <v>24484588</v>
      </c>
      <c r="X179" s="21"/>
      <c r="Y179" s="21"/>
      <c r="Z179" s="14"/>
      <c r="AA179" s="60">
        <v>1.7999999999999999E-2</v>
      </c>
      <c r="AB179" s="12" t="e">
        <f>+R179+S179+T179+U179+V179+W179+Y179+#REF!+#REF!+#REF!-Q179</f>
        <v>#REF!</v>
      </c>
      <c r="AC179" s="145">
        <f t="shared" si="24"/>
        <v>1143454642</v>
      </c>
      <c r="AD179" s="56">
        <f t="shared" si="25"/>
        <v>0.63611152229683288</v>
      </c>
      <c r="AE179" s="56">
        <f t="shared" si="26"/>
        <v>3.0511047590814713E-2</v>
      </c>
      <c r="AF179" s="56">
        <f t="shared" si="27"/>
        <v>1.1261664654265277E-2</v>
      </c>
      <c r="AG179" s="56">
        <f t="shared" si="28"/>
        <v>5.4016500908113569E-4</v>
      </c>
      <c r="AH179" s="192">
        <f t="shared" si="30"/>
        <v>1.7703915523495539E-2</v>
      </c>
    </row>
    <row r="180" spans="1:34" ht="13.5" customHeight="1" x14ac:dyDescent="0.2">
      <c r="A180" s="102" t="s">
        <v>450</v>
      </c>
      <c r="B180" s="57" t="s">
        <v>451</v>
      </c>
      <c r="C180" s="57" t="s">
        <v>393</v>
      </c>
      <c r="D180" s="97" t="s">
        <v>27</v>
      </c>
      <c r="E180" s="97" t="s">
        <v>28</v>
      </c>
      <c r="F180" s="97" t="s">
        <v>41</v>
      </c>
      <c r="G180" s="97" t="s">
        <v>73</v>
      </c>
      <c r="H180" s="98" t="s">
        <v>74</v>
      </c>
      <c r="I180" s="98" t="s">
        <v>53</v>
      </c>
      <c r="J180" s="21">
        <v>12769342.906994531</v>
      </c>
      <c r="K180" s="99" t="s">
        <v>452</v>
      </c>
      <c r="L180" s="56" t="s">
        <v>399</v>
      </c>
      <c r="M180" s="56"/>
      <c r="N180" s="100" t="s">
        <v>396</v>
      </c>
      <c r="O180" s="59">
        <v>6.6249999999999998E-3</v>
      </c>
      <c r="P180" s="56" t="s">
        <v>399</v>
      </c>
      <c r="Q180" s="145">
        <v>13108.07266029407</v>
      </c>
      <c r="R180" s="21">
        <v>0</v>
      </c>
      <c r="S180" s="21"/>
      <c r="T180" s="158">
        <v>325.9995554002985</v>
      </c>
      <c r="U180" s="158">
        <v>4611.0101940360128</v>
      </c>
      <c r="V180" s="21">
        <v>6729.0260090825377</v>
      </c>
      <c r="W180" s="12">
        <v>794.61081647559467</v>
      </c>
      <c r="X180" s="21">
        <v>1.78E-2</v>
      </c>
      <c r="Y180" s="21"/>
      <c r="Z180" s="14"/>
      <c r="AA180" s="60">
        <v>1.8800000000000001E-2</v>
      </c>
      <c r="AB180" s="12" t="e">
        <f>+R180+S180+T180+U180+V180+W180+Y180+#REF!+#REF!+#REF!-Q180</f>
        <v>#REF!</v>
      </c>
      <c r="AC180" s="145">
        <f t="shared" si="24"/>
        <v>11666.035758518849</v>
      </c>
      <c r="AD180" s="56">
        <f t="shared" si="25"/>
        <v>0</v>
      </c>
      <c r="AE180" s="56">
        <f t="shared" si="26"/>
        <v>0.39525081951415508</v>
      </c>
      <c r="AF180" s="56">
        <f t="shared" si="27"/>
        <v>0</v>
      </c>
      <c r="AG180" s="56">
        <f t="shared" si="28"/>
        <v>3.6110003683198825E-4</v>
      </c>
      <c r="AH180" s="192">
        <f t="shared" si="30"/>
        <v>9.1359718690995956E-4</v>
      </c>
    </row>
    <row r="181" spans="1:34" ht="13.5" customHeight="1" x14ac:dyDescent="0.2">
      <c r="A181" s="102" t="s">
        <v>453</v>
      </c>
      <c r="B181" s="57" t="s">
        <v>454</v>
      </c>
      <c r="C181" s="57" t="s">
        <v>393</v>
      </c>
      <c r="D181" s="97" t="s">
        <v>27</v>
      </c>
      <c r="E181" s="97" t="s">
        <v>28</v>
      </c>
      <c r="F181" s="97" t="s">
        <v>29</v>
      </c>
      <c r="G181" s="97" t="s">
        <v>30</v>
      </c>
      <c r="H181" s="98" t="s">
        <v>64</v>
      </c>
      <c r="I181" s="98" t="s">
        <v>32</v>
      </c>
      <c r="J181" s="21">
        <v>249901056.37366128</v>
      </c>
      <c r="K181" s="99" t="s">
        <v>394</v>
      </c>
      <c r="L181" s="56" t="s">
        <v>399</v>
      </c>
      <c r="M181" s="56"/>
      <c r="N181" s="100" t="s">
        <v>396</v>
      </c>
      <c r="O181" s="59">
        <v>5.5250000000000004E-3</v>
      </c>
      <c r="P181" s="56" t="s">
        <v>399</v>
      </c>
      <c r="Q181" s="145">
        <v>2608860</v>
      </c>
      <c r="R181" s="21">
        <v>1249452</v>
      </c>
      <c r="S181" s="21"/>
      <c r="T181" s="158">
        <v>0</v>
      </c>
      <c r="U181" s="158">
        <v>104946</v>
      </c>
      <c r="V181" s="21">
        <v>1194902</v>
      </c>
      <c r="W181" s="12">
        <v>59560</v>
      </c>
      <c r="X181" s="21"/>
      <c r="Y181" s="21"/>
      <c r="Z181" s="14"/>
      <c r="AA181" s="60">
        <v>1.03E-2</v>
      </c>
      <c r="AB181" s="12" t="e">
        <f>+R181+S181+T181+U181+V181+W181+Y181+#REF!+#REF!+#REF!-Q181</f>
        <v>#REF!</v>
      </c>
      <c r="AC181" s="145">
        <f t="shared" si="24"/>
        <v>2549300</v>
      </c>
      <c r="AD181" s="56">
        <f t="shared" si="25"/>
        <v>0.49011571804024634</v>
      </c>
      <c r="AE181" s="56">
        <f t="shared" si="26"/>
        <v>4.1166594751500411E-2</v>
      </c>
      <c r="AF181" s="56">
        <f t="shared" si="27"/>
        <v>4.9997867881429571E-3</v>
      </c>
      <c r="AG181" s="56">
        <f t="shared" si="28"/>
        <v>4.1995020558488905E-4</v>
      </c>
      <c r="AH181" s="192">
        <f t="shared" si="30"/>
        <v>1.0201237389681908E-2</v>
      </c>
    </row>
    <row r="182" spans="1:34" ht="13.5" customHeight="1" x14ac:dyDescent="0.2">
      <c r="A182" s="102" t="s">
        <v>455</v>
      </c>
      <c r="B182" s="57" t="s">
        <v>456</v>
      </c>
      <c r="C182" s="57" t="s">
        <v>393</v>
      </c>
      <c r="D182" s="97" t="s">
        <v>27</v>
      </c>
      <c r="E182" s="97" t="s">
        <v>28</v>
      </c>
      <c r="F182" s="97" t="s">
        <v>41</v>
      </c>
      <c r="G182" s="97" t="s">
        <v>73</v>
      </c>
      <c r="H182" s="98" t="s">
        <v>64</v>
      </c>
      <c r="I182" s="98" t="s">
        <v>32</v>
      </c>
      <c r="J182" s="21">
        <v>27547310.360655736</v>
      </c>
      <c r="K182" s="99" t="s">
        <v>415</v>
      </c>
      <c r="L182" s="56" t="s">
        <v>399</v>
      </c>
      <c r="M182" s="56"/>
      <c r="N182" s="100" t="s">
        <v>396</v>
      </c>
      <c r="O182" s="59">
        <v>6.5250000000000004E-3</v>
      </c>
      <c r="P182" s="56" t="s">
        <v>399</v>
      </c>
      <c r="Q182" s="145">
        <v>1198543</v>
      </c>
      <c r="R182" s="21">
        <v>4197</v>
      </c>
      <c r="S182" s="21"/>
      <c r="T182" s="158">
        <v>0</v>
      </c>
      <c r="U182" s="158">
        <v>19269</v>
      </c>
      <c r="V182" s="21">
        <v>1139902</v>
      </c>
      <c r="W182" s="12">
        <v>35175</v>
      </c>
      <c r="X182" s="21">
        <v>1.32E-2</v>
      </c>
      <c r="Y182" s="21"/>
      <c r="Z182" s="14"/>
      <c r="AA182" s="60">
        <v>5.6099999999999997E-2</v>
      </c>
      <c r="AB182" s="12" t="e">
        <f>+R182+S182+T182+U182+V182+W182+Y182+#REF!+#REF!+#REF!-Q182</f>
        <v>#REF!</v>
      </c>
      <c r="AC182" s="145">
        <f t="shared" si="24"/>
        <v>1163368</v>
      </c>
      <c r="AD182" s="56">
        <f t="shared" si="25"/>
        <v>3.6076288844114675E-3</v>
      </c>
      <c r="AE182" s="56">
        <f t="shared" si="26"/>
        <v>1.6563116743799039E-2</v>
      </c>
      <c r="AF182" s="56">
        <f t="shared" si="27"/>
        <v>1.5235607197406603E-4</v>
      </c>
      <c r="AG182" s="56">
        <f t="shared" si="28"/>
        <v>6.9948752701174126E-4</v>
      </c>
      <c r="AH182" s="192">
        <f t="shared" si="30"/>
        <v>4.2231636583351259E-2</v>
      </c>
    </row>
    <row r="183" spans="1:34" ht="38.25" x14ac:dyDescent="0.2">
      <c r="A183" s="102" t="s">
        <v>457</v>
      </c>
      <c r="B183" s="57" t="s">
        <v>458</v>
      </c>
      <c r="C183" s="57" t="s">
        <v>393</v>
      </c>
      <c r="D183" s="98" t="s">
        <v>402</v>
      </c>
      <c r="E183" s="97" t="s">
        <v>380</v>
      </c>
      <c r="F183" s="97" t="s">
        <v>79</v>
      </c>
      <c r="G183" s="97" t="s">
        <v>73</v>
      </c>
      <c r="H183" s="98" t="s">
        <v>74</v>
      </c>
      <c r="I183" s="98" t="s">
        <v>32</v>
      </c>
      <c r="J183" s="21">
        <v>404711592.20765024</v>
      </c>
      <c r="K183" s="99" t="s">
        <v>459</v>
      </c>
      <c r="L183" s="56" t="s">
        <v>460</v>
      </c>
      <c r="M183" s="56" t="s">
        <v>68</v>
      </c>
      <c r="N183" s="100" t="s">
        <v>459</v>
      </c>
      <c r="O183" s="56"/>
      <c r="P183" s="56" t="s">
        <v>399</v>
      </c>
      <c r="Q183" s="145">
        <v>12132163</v>
      </c>
      <c r="R183" s="21">
        <v>10139824</v>
      </c>
      <c r="S183" s="21"/>
      <c r="T183" s="158">
        <v>0</v>
      </c>
      <c r="U183" s="158">
        <v>202384</v>
      </c>
      <c r="V183" s="21">
        <v>1586832</v>
      </c>
      <c r="W183" s="12">
        <v>67129</v>
      </c>
      <c r="X183" s="21"/>
      <c r="Y183" s="21"/>
      <c r="Z183" s="14"/>
      <c r="AA183" s="60">
        <v>2.9700000000000001E-2</v>
      </c>
      <c r="AB183" s="12" t="e">
        <f>+R183+S183+T183+U183+V183+W183+Y183+#REF!+#REF!+#REF!-Q183</f>
        <v>#REF!</v>
      </c>
      <c r="AC183" s="145">
        <f t="shared" si="24"/>
        <v>11929040</v>
      </c>
      <c r="AD183" s="56">
        <f t="shared" si="25"/>
        <v>0.85001173606593661</v>
      </c>
      <c r="AE183" s="56">
        <f t="shared" si="26"/>
        <v>1.6965656917907895E-2</v>
      </c>
      <c r="AF183" s="56">
        <f t="shared" si="27"/>
        <v>2.5054444189968838E-2</v>
      </c>
      <c r="AG183" s="56">
        <f t="shared" si="28"/>
        <v>5.0006968887651823E-4</v>
      </c>
      <c r="AH183" s="192">
        <f t="shared" si="30"/>
        <v>2.9475409723078612E-2</v>
      </c>
    </row>
    <row r="184" spans="1:34" ht="13.5" customHeight="1" x14ac:dyDescent="0.2">
      <c r="A184" s="102" t="s">
        <v>461</v>
      </c>
      <c r="B184" s="57" t="s">
        <v>462</v>
      </c>
      <c r="C184" s="57" t="s">
        <v>393</v>
      </c>
      <c r="D184" s="97" t="s">
        <v>27</v>
      </c>
      <c r="E184" s="97" t="s">
        <v>28</v>
      </c>
      <c r="F184" s="97" t="s">
        <v>79</v>
      </c>
      <c r="G184" s="97" t="s">
        <v>73</v>
      </c>
      <c r="H184" s="98" t="s">
        <v>64</v>
      </c>
      <c r="I184" s="98" t="s">
        <v>32</v>
      </c>
      <c r="J184" s="21">
        <v>1443967717.6260102</v>
      </c>
      <c r="K184" s="99" t="s">
        <v>403</v>
      </c>
      <c r="L184" s="56" t="s">
        <v>432</v>
      </c>
      <c r="M184" s="56" t="s">
        <v>68</v>
      </c>
      <c r="N184" s="100" t="s">
        <v>416</v>
      </c>
      <c r="O184" s="59">
        <v>3.5249999999999999E-3</v>
      </c>
      <c r="P184" s="56" t="s">
        <v>399</v>
      </c>
      <c r="Q184" s="145">
        <v>36323830</v>
      </c>
      <c r="R184" s="21">
        <v>13055535</v>
      </c>
      <c r="S184" s="21">
        <v>20540832</v>
      </c>
      <c r="T184" s="158">
        <v>0</v>
      </c>
      <c r="U184" s="158">
        <v>1025135</v>
      </c>
      <c r="V184" s="21">
        <v>1425535</v>
      </c>
      <c r="W184" s="12">
        <v>94233</v>
      </c>
      <c r="X184" s="21"/>
      <c r="Y184" s="21"/>
      <c r="Z184" s="14"/>
      <c r="AA184" s="60">
        <v>1.0800000000000001E-2</v>
      </c>
      <c r="AB184" s="12" t="e">
        <f>+R184+S184+T184+U184+V184+W184+Y184+#REF!+#REF!+#REF!-Q184</f>
        <v>#REF!</v>
      </c>
      <c r="AC184" s="145">
        <f t="shared" si="24"/>
        <v>15506205</v>
      </c>
      <c r="AD184" s="56">
        <f t="shared" si="25"/>
        <v>0.84195552683586994</v>
      </c>
      <c r="AE184" s="56">
        <f t="shared" si="26"/>
        <v>6.6111276098826249E-2</v>
      </c>
      <c r="AF184" s="56">
        <f t="shared" si="27"/>
        <v>9.0414313565571024E-3</v>
      </c>
      <c r="AG184" s="56">
        <f t="shared" si="28"/>
        <v>7.0994315696018312E-4</v>
      </c>
      <c r="AH184" s="192">
        <f t="shared" si="30"/>
        <v>1.0738609188225723E-2</v>
      </c>
    </row>
    <row r="185" spans="1:34" ht="13.5" customHeight="1" x14ac:dyDescent="0.2">
      <c r="A185" s="102" t="s">
        <v>463</v>
      </c>
      <c r="B185" s="57" t="s">
        <v>464</v>
      </c>
      <c r="C185" s="57" t="s">
        <v>393</v>
      </c>
      <c r="D185" s="97" t="s">
        <v>27</v>
      </c>
      <c r="E185" s="97" t="s">
        <v>28</v>
      </c>
      <c r="F185" s="97" t="s">
        <v>79</v>
      </c>
      <c r="G185" s="97" t="s">
        <v>73</v>
      </c>
      <c r="H185" s="98" t="s">
        <v>64</v>
      </c>
      <c r="I185" s="98" t="s">
        <v>32</v>
      </c>
      <c r="J185" s="21">
        <v>1639982081.1843722</v>
      </c>
      <c r="K185" s="99" t="s">
        <v>403</v>
      </c>
      <c r="L185" s="56" t="s">
        <v>432</v>
      </c>
      <c r="M185" s="56" t="s">
        <v>68</v>
      </c>
      <c r="N185" s="100" t="s">
        <v>416</v>
      </c>
      <c r="O185" s="59">
        <v>6.2500000000000001E-4</v>
      </c>
      <c r="P185" s="56" t="s">
        <v>399</v>
      </c>
      <c r="Q185" s="145">
        <v>6263918</v>
      </c>
      <c r="R185" s="21">
        <v>3175267</v>
      </c>
      <c r="S185" s="21"/>
      <c r="T185" s="158">
        <v>0</v>
      </c>
      <c r="U185" s="158">
        <v>1164224</v>
      </c>
      <c r="V185" s="21">
        <v>1469433</v>
      </c>
      <c r="W185" s="12">
        <v>387613</v>
      </c>
      <c r="X185" s="21"/>
      <c r="Y185" s="21"/>
      <c r="Z185" s="14"/>
      <c r="AA185" s="60">
        <v>3.5999999999999999E-3</v>
      </c>
      <c r="AB185" s="12" t="e">
        <f>+R185+S185+T185+U185+V185+W185+Y185+#REF!+#REF!+#REF!-Q185</f>
        <v>#REF!</v>
      </c>
      <c r="AC185" s="145">
        <f t="shared" si="24"/>
        <v>5808924</v>
      </c>
      <c r="AD185" s="56">
        <f t="shared" si="25"/>
        <v>0.54661878860869928</v>
      </c>
      <c r="AE185" s="56">
        <f t="shared" si="26"/>
        <v>0.20041990564861925</v>
      </c>
      <c r="AF185" s="56">
        <f t="shared" si="27"/>
        <v>1.9361595693209444E-3</v>
      </c>
      <c r="AG185" s="56">
        <f t="shared" si="28"/>
        <v>7.0990043937505323E-4</v>
      </c>
      <c r="AH185" s="192">
        <f t="shared" si="30"/>
        <v>3.5420655302555964E-3</v>
      </c>
    </row>
    <row r="186" spans="1:34" ht="25.5" x14ac:dyDescent="0.2">
      <c r="A186" s="102" t="s">
        <v>465</v>
      </c>
      <c r="B186" s="57"/>
      <c r="C186" s="57" t="s">
        <v>393</v>
      </c>
      <c r="D186" s="98"/>
      <c r="E186" s="98"/>
      <c r="F186" s="98"/>
      <c r="G186" s="98"/>
      <c r="H186" s="98"/>
      <c r="I186" s="98"/>
      <c r="J186" s="21">
        <v>1024713261.715847</v>
      </c>
      <c r="K186" s="55" t="s">
        <v>466</v>
      </c>
      <c r="L186" s="56"/>
      <c r="M186" s="56"/>
      <c r="N186" s="56" t="s">
        <v>416</v>
      </c>
      <c r="O186" s="100" t="s">
        <v>467</v>
      </c>
      <c r="P186" s="103" t="s">
        <v>399</v>
      </c>
      <c r="Q186" s="145">
        <v>5304576</v>
      </c>
      <c r="R186" s="21">
        <v>1438849</v>
      </c>
      <c r="S186" s="21"/>
      <c r="T186" s="158">
        <v>182597</v>
      </c>
      <c r="U186" s="158">
        <v>727612</v>
      </c>
      <c r="V186" s="21">
        <v>1315433</v>
      </c>
      <c r="W186" s="12">
        <v>408318</v>
      </c>
      <c r="X186" s="21"/>
      <c r="Y186" s="21"/>
      <c r="Z186" s="14"/>
      <c r="AA186" s="15"/>
      <c r="AB186" s="12"/>
      <c r="AC186" s="145">
        <f t="shared" si="24"/>
        <v>3664491</v>
      </c>
      <c r="AD186" s="56">
        <f t="shared" si="25"/>
        <v>0.39264634569985302</v>
      </c>
      <c r="AE186" s="56">
        <f t="shared" si="26"/>
        <v>0.19855745313605627</v>
      </c>
      <c r="AF186" s="56">
        <f t="shared" si="27"/>
        <v>1.4041479248455291E-3</v>
      </c>
      <c r="AG186" s="56">
        <f t="shared" si="28"/>
        <v>7.1006400247190988E-4</v>
      </c>
      <c r="AH186" s="192">
        <f t="shared" si="30"/>
        <v>3.57611356943301E-3</v>
      </c>
    </row>
    <row r="187" spans="1:34" ht="25.5" x14ac:dyDescent="0.2">
      <c r="A187" s="102" t="s">
        <v>468</v>
      </c>
      <c r="B187" s="57" t="s">
        <v>469</v>
      </c>
      <c r="C187" s="57" t="s">
        <v>393</v>
      </c>
      <c r="D187" s="97" t="s">
        <v>27</v>
      </c>
      <c r="E187" s="97" t="s">
        <v>28</v>
      </c>
      <c r="F187" s="97" t="s">
        <v>79</v>
      </c>
      <c r="G187" s="97" t="s">
        <v>73</v>
      </c>
      <c r="H187" s="98" t="s">
        <v>64</v>
      </c>
      <c r="I187" s="98" t="s">
        <v>32</v>
      </c>
      <c r="J187" s="21">
        <v>994027700.26502728</v>
      </c>
      <c r="K187" s="99"/>
      <c r="L187" s="56" t="s">
        <v>432</v>
      </c>
      <c r="M187" s="56" t="s">
        <v>68</v>
      </c>
      <c r="N187" s="100"/>
      <c r="O187" s="56"/>
      <c r="P187" s="56"/>
      <c r="Q187" s="145"/>
      <c r="R187" s="21">
        <v>906555</v>
      </c>
      <c r="S187" s="21"/>
      <c r="T187" s="158"/>
      <c r="U187" s="158"/>
      <c r="V187" s="21">
        <v>0</v>
      </c>
      <c r="W187" s="12"/>
      <c r="X187" s="21"/>
      <c r="Y187" s="21"/>
      <c r="Z187" s="14"/>
      <c r="AA187" s="60">
        <v>3.3999999999999998E-3</v>
      </c>
      <c r="AB187" s="12" t="e">
        <f>+R186+S186+T186+U186+V186+W186+Y186+#REF!+#REF!+#REF!-Q186</f>
        <v>#REF!</v>
      </c>
      <c r="AC187" s="145">
        <f>+R187+(T187+U187+V187)*(J187/(J187+J188))</f>
        <v>906555</v>
      </c>
      <c r="AD187" s="56">
        <f t="shared" si="25"/>
        <v>1</v>
      </c>
      <c r="AE187" s="56">
        <f t="shared" si="26"/>
        <v>0</v>
      </c>
      <c r="AF187" s="56">
        <f t="shared" si="27"/>
        <v>9.120017477966606E-4</v>
      </c>
      <c r="AG187" s="56">
        <f t="shared" si="28"/>
        <v>0</v>
      </c>
      <c r="AH187" s="192">
        <f t="shared" si="30"/>
        <v>9.120017477966606E-4</v>
      </c>
    </row>
    <row r="188" spans="1:34" ht="25.5" x14ac:dyDescent="0.2">
      <c r="A188" s="102" t="s">
        <v>470</v>
      </c>
      <c r="B188" s="57" t="s">
        <v>471</v>
      </c>
      <c r="C188" s="57" t="s">
        <v>393</v>
      </c>
      <c r="D188" s="97" t="s">
        <v>27</v>
      </c>
      <c r="E188" s="97" t="s">
        <v>28</v>
      </c>
      <c r="F188" s="97" t="s">
        <v>79</v>
      </c>
      <c r="G188" s="97" t="s">
        <v>73</v>
      </c>
      <c r="H188" s="98" t="s">
        <v>64</v>
      </c>
      <c r="I188" s="98" t="s">
        <v>32</v>
      </c>
      <c r="J188" s="21">
        <v>30685561.450819671</v>
      </c>
      <c r="K188" s="99"/>
      <c r="L188" s="56" t="s">
        <v>432</v>
      </c>
      <c r="M188" s="56" t="s">
        <v>68</v>
      </c>
      <c r="N188" s="100"/>
      <c r="O188" s="56"/>
      <c r="P188" s="56"/>
      <c r="Q188" s="145"/>
      <c r="R188" s="21">
        <v>532294</v>
      </c>
      <c r="S188" s="21"/>
      <c r="T188" s="158"/>
      <c r="U188" s="158"/>
      <c r="V188" s="21">
        <v>0</v>
      </c>
      <c r="W188" s="12"/>
      <c r="X188" s="21"/>
      <c r="Y188" s="21"/>
      <c r="Z188" s="14"/>
      <c r="AA188" s="60">
        <v>2.1999999999999999E-2</v>
      </c>
      <c r="AB188" s="12" t="e">
        <f>+R186+S186+T186+U186+V186+W186+Y186+#REF!+#REF!+#REF!-Q186</f>
        <v>#REF!</v>
      </c>
      <c r="AC188" s="145">
        <f>+R188+(T188+U188+V188)*(J188/(J187+J188))</f>
        <v>532294</v>
      </c>
      <c r="AD188" s="56">
        <f t="shared" si="25"/>
        <v>1</v>
      </c>
      <c r="AE188" s="56">
        <f t="shared" si="26"/>
        <v>0</v>
      </c>
      <c r="AF188" s="56">
        <f t="shared" si="27"/>
        <v>1.734672513172417E-2</v>
      </c>
      <c r="AG188" s="56">
        <f t="shared" si="28"/>
        <v>0</v>
      </c>
      <c r="AH188" s="192">
        <f t="shared" si="30"/>
        <v>1.734672513172417E-2</v>
      </c>
    </row>
    <row r="189" spans="1:34" ht="25.5" x14ac:dyDescent="0.2">
      <c r="A189" s="102" t="s">
        <v>472</v>
      </c>
      <c r="B189" s="57" t="s">
        <v>473</v>
      </c>
      <c r="C189" s="57" t="s">
        <v>393</v>
      </c>
      <c r="D189" s="97" t="s">
        <v>27</v>
      </c>
      <c r="E189" s="97" t="s">
        <v>28</v>
      </c>
      <c r="F189" s="97" t="s">
        <v>79</v>
      </c>
      <c r="G189" s="97" t="s">
        <v>73</v>
      </c>
      <c r="H189" s="98" t="s">
        <v>74</v>
      </c>
      <c r="I189" s="98" t="s">
        <v>32</v>
      </c>
      <c r="J189" s="21">
        <v>3561871189.7863655</v>
      </c>
      <c r="K189" s="99" t="s">
        <v>403</v>
      </c>
      <c r="L189" s="56" t="s">
        <v>432</v>
      </c>
      <c r="M189" s="56" t="s">
        <v>68</v>
      </c>
      <c r="N189" s="100" t="s">
        <v>416</v>
      </c>
      <c r="O189" s="59">
        <v>8.5249999999999996E-3</v>
      </c>
      <c r="P189" s="56" t="s">
        <v>399</v>
      </c>
      <c r="Q189" s="145">
        <v>11900543</v>
      </c>
      <c r="R189" s="21">
        <v>6165801</v>
      </c>
      <c r="S189" s="21"/>
      <c r="T189" s="158">
        <v>0</v>
      </c>
      <c r="U189" s="158">
        <v>2528210</v>
      </c>
      <c r="V189" s="21">
        <v>2021902</v>
      </c>
      <c r="W189" s="12">
        <v>934391</v>
      </c>
      <c r="X189" s="21"/>
      <c r="Y189" s="21"/>
      <c r="Z189" s="14"/>
      <c r="AA189" s="60">
        <v>3.0000000000000001E-3</v>
      </c>
      <c r="AB189" s="12" t="e">
        <f>+R189+S189+T189+U189+V189+W189+Y189+#REF!+#REF!+#REF!-Q189</f>
        <v>#REF!</v>
      </c>
      <c r="AC189" s="145">
        <f>+R189+T189+U189+V189</f>
        <v>10715913</v>
      </c>
      <c r="AD189" s="56">
        <f t="shared" si="25"/>
        <v>0.5753873701662191</v>
      </c>
      <c r="AE189" s="56">
        <f t="shared" si="26"/>
        <v>0.23593043355241872</v>
      </c>
      <c r="AF189" s="56">
        <f t="shared" si="27"/>
        <v>1.7310567034766391E-3</v>
      </c>
      <c r="AG189" s="56">
        <f t="shared" si="28"/>
        <v>7.0979826762113693E-4</v>
      </c>
      <c r="AH189" s="192">
        <f t="shared" si="30"/>
        <v>3.0085066048227086E-3</v>
      </c>
    </row>
    <row r="190" spans="1:34" ht="25.5" x14ac:dyDescent="0.2">
      <c r="A190" s="102" t="s">
        <v>474</v>
      </c>
      <c r="B190" s="57"/>
      <c r="C190" s="57" t="s">
        <v>393</v>
      </c>
      <c r="D190" s="98"/>
      <c r="E190" s="98"/>
      <c r="F190" s="98"/>
      <c r="G190" s="98"/>
      <c r="H190" s="98"/>
      <c r="I190" s="98"/>
      <c r="J190" s="21">
        <v>68336334867.784157</v>
      </c>
      <c r="K190" s="55" t="s">
        <v>466</v>
      </c>
      <c r="L190" s="56"/>
      <c r="M190" s="56"/>
      <c r="N190" s="56" t="s">
        <v>416</v>
      </c>
      <c r="O190" s="100" t="s">
        <v>475</v>
      </c>
      <c r="P190" s="103" t="s">
        <v>399</v>
      </c>
      <c r="Q190" s="145">
        <v>1040760653</v>
      </c>
      <c r="R190" s="21">
        <v>609281158</v>
      </c>
      <c r="S190" s="21"/>
      <c r="T190" s="158">
        <v>350897638</v>
      </c>
      <c r="U190" s="158">
        <v>48539986</v>
      </c>
      <c r="V190" s="21">
        <v>18165660</v>
      </c>
      <c r="W190" s="12">
        <v>5434518</v>
      </c>
      <c r="X190" s="21"/>
      <c r="Y190" s="21"/>
      <c r="Z190" s="181"/>
      <c r="AA190" s="22"/>
      <c r="AB190" s="12"/>
      <c r="AC190" s="145">
        <f>+R190+T190+U190+V190</f>
        <v>1026884442</v>
      </c>
      <c r="AD190" s="56">
        <f t="shared" si="25"/>
        <v>0.59332981694935449</v>
      </c>
      <c r="AE190" s="56">
        <f t="shared" si="26"/>
        <v>4.7269180459547755E-2</v>
      </c>
      <c r="AF190" s="56">
        <f t="shared" si="27"/>
        <v>8.915917998511708E-3</v>
      </c>
      <c r="AG190" s="56">
        <f t="shared" si="28"/>
        <v>7.1031005824228417E-4</v>
      </c>
      <c r="AH190" s="192">
        <f t="shared" ref="AH190:AH221" si="31">+AC190/J190+Z190</f>
        <v>1.5026917144251247E-2</v>
      </c>
    </row>
    <row r="191" spans="1:34" ht="25.5" x14ac:dyDescent="0.2">
      <c r="A191" s="102" t="s">
        <v>476</v>
      </c>
      <c r="B191" s="57" t="s">
        <v>477</v>
      </c>
      <c r="C191" s="57" t="s">
        <v>393</v>
      </c>
      <c r="D191" s="97" t="s">
        <v>27</v>
      </c>
      <c r="E191" s="97" t="s">
        <v>28</v>
      </c>
      <c r="F191" s="97" t="s">
        <v>79</v>
      </c>
      <c r="G191" s="97" t="s">
        <v>73</v>
      </c>
      <c r="H191" s="98" t="s">
        <v>64</v>
      </c>
      <c r="I191" s="98" t="s">
        <v>32</v>
      </c>
      <c r="J191" s="21">
        <v>16674444459.3388</v>
      </c>
      <c r="K191" s="99"/>
      <c r="L191" s="56" t="s">
        <v>432</v>
      </c>
      <c r="M191" s="56" t="s">
        <v>68</v>
      </c>
      <c r="N191" s="100"/>
      <c r="O191" s="56"/>
      <c r="P191" s="56"/>
      <c r="Q191" s="145"/>
      <c r="R191" s="21">
        <v>109179996</v>
      </c>
      <c r="S191" s="21"/>
      <c r="T191" s="158"/>
      <c r="U191" s="158"/>
      <c r="V191" s="21">
        <v>0</v>
      </c>
      <c r="W191" s="12">
        <v>0</v>
      </c>
      <c r="X191" s="21"/>
      <c r="Y191" s="21"/>
      <c r="Z191" s="14"/>
      <c r="AA191" s="60">
        <v>6.0000000000000001E-3</v>
      </c>
      <c r="AB191" s="12" t="e">
        <f>+R190+S190+T190+U190+V190+W190+Y190+#REF!+#REF!+#REF!-Q190</f>
        <v>#REF!</v>
      </c>
      <c r="AC191" s="145">
        <f>+R191+(T190+U190+V190)*(J191/(J191+J192))</f>
        <v>211077511.84670079</v>
      </c>
      <c r="AD191" s="56">
        <f t="shared" si="25"/>
        <v>0.51725072483938572</v>
      </c>
      <c r="AE191" s="56">
        <f t="shared" si="26"/>
        <v>0</v>
      </c>
      <c r="AF191" s="56">
        <f t="shared" si="27"/>
        <v>6.5477441402164334E-3</v>
      </c>
      <c r="AG191" s="56">
        <f t="shared" si="28"/>
        <v>0</v>
      </c>
      <c r="AH191" s="192">
        <f t="shared" si="31"/>
        <v>1.2658743285955971E-2</v>
      </c>
    </row>
    <row r="192" spans="1:34" ht="25.5" x14ac:dyDescent="0.2">
      <c r="A192" s="102" t="s">
        <v>478</v>
      </c>
      <c r="B192" s="57" t="s">
        <v>479</v>
      </c>
      <c r="C192" s="57" t="s">
        <v>393</v>
      </c>
      <c r="D192" s="97" t="s">
        <v>27</v>
      </c>
      <c r="E192" s="97" t="s">
        <v>28</v>
      </c>
      <c r="F192" s="97" t="s">
        <v>79</v>
      </c>
      <c r="G192" s="97" t="s">
        <v>73</v>
      </c>
      <c r="H192" s="98" t="s">
        <v>64</v>
      </c>
      <c r="I192" s="98" t="s">
        <v>32</v>
      </c>
      <c r="J192" s="21">
        <v>51661890408.445358</v>
      </c>
      <c r="K192" s="99"/>
      <c r="L192" s="56" t="s">
        <v>432</v>
      </c>
      <c r="M192" s="56" t="s">
        <v>68</v>
      </c>
      <c r="N192" s="100"/>
      <c r="O192" s="56"/>
      <c r="P192" s="56"/>
      <c r="Q192" s="145"/>
      <c r="R192" s="21">
        <v>500101162</v>
      </c>
      <c r="S192" s="21"/>
      <c r="T192" s="158"/>
      <c r="U192" s="158"/>
      <c r="V192" s="21">
        <v>0</v>
      </c>
      <c r="W192" s="12">
        <v>0</v>
      </c>
      <c r="X192" s="21"/>
      <c r="Y192" s="21"/>
      <c r="Z192" s="14"/>
      <c r="AA192" s="60">
        <v>1.7999999999999999E-2</v>
      </c>
      <c r="AB192" s="12" t="e">
        <f>+R190+S190+T190+U190+V190+W190+Y190+#REF!+#REF!+#REF!-Q190</f>
        <v>#REF!</v>
      </c>
      <c r="AC192" s="145">
        <f>+R192+(T190+U190+V190)*(J192/(J191+J192))</f>
        <v>815806930.15329921</v>
      </c>
      <c r="AD192" s="56">
        <f t="shared" si="25"/>
        <v>0.61301411340796708</v>
      </c>
      <c r="AE192" s="56">
        <f t="shared" si="26"/>
        <v>0</v>
      </c>
      <c r="AF192" s="56">
        <f t="shared" si="27"/>
        <v>9.6802722092849819E-3</v>
      </c>
      <c r="AG192" s="56">
        <f t="shared" si="28"/>
        <v>0</v>
      </c>
      <c r="AH192" s="192">
        <f t="shared" si="31"/>
        <v>1.5791271355024519E-2</v>
      </c>
    </row>
    <row r="193" spans="1:34" ht="13.5" customHeight="1" x14ac:dyDescent="0.2">
      <c r="A193" s="102" t="s">
        <v>480</v>
      </c>
      <c r="B193" s="57" t="s">
        <v>481</v>
      </c>
      <c r="C193" s="57" t="s">
        <v>393</v>
      </c>
      <c r="D193" s="97" t="s">
        <v>27</v>
      </c>
      <c r="E193" s="97" t="s">
        <v>28</v>
      </c>
      <c r="F193" s="97" t="s">
        <v>41</v>
      </c>
      <c r="G193" s="97" t="s">
        <v>73</v>
      </c>
      <c r="H193" s="98" t="s">
        <v>64</v>
      </c>
      <c r="I193" s="98" t="s">
        <v>32</v>
      </c>
      <c r="J193" s="21">
        <v>10989929533.494139</v>
      </c>
      <c r="K193" s="99" t="s">
        <v>482</v>
      </c>
      <c r="L193" s="56" t="s">
        <v>399</v>
      </c>
      <c r="M193" s="56"/>
      <c r="N193" s="100" t="s">
        <v>396</v>
      </c>
      <c r="O193" s="59">
        <v>6.5250000000000004E-3</v>
      </c>
      <c r="P193" s="56" t="s">
        <v>399</v>
      </c>
      <c r="Q193" s="145">
        <v>83144197</v>
      </c>
      <c r="R193" s="21">
        <v>67452</v>
      </c>
      <c r="S193" s="21"/>
      <c r="T193" s="158">
        <v>66431814</v>
      </c>
      <c r="U193" s="158">
        <v>4391306</v>
      </c>
      <c r="V193" s="21">
        <v>3821660</v>
      </c>
      <c r="W193" s="12">
        <v>8431965</v>
      </c>
      <c r="X193" s="21">
        <v>9.4000000000000004E-3</v>
      </c>
      <c r="Y193" s="21"/>
      <c r="Z193" s="14"/>
      <c r="AA193" s="60">
        <v>1.6199999999999999E-2</v>
      </c>
      <c r="AB193" s="12" t="e">
        <f>+R193+S193+T193+U193+V193+W193+Y193+#REF!+#REF!+#REF!-Q193</f>
        <v>#REF!</v>
      </c>
      <c r="AC193" s="145">
        <f t="shared" ref="AC193:AC256" si="32">+R193+T193+U193+V193</f>
        <v>74712232</v>
      </c>
      <c r="AD193" s="56">
        <f t="shared" si="25"/>
        <v>9.0282405162249739E-4</v>
      </c>
      <c r="AE193" s="56">
        <f t="shared" si="26"/>
        <v>5.8776265712420422E-2</v>
      </c>
      <c r="AF193" s="56">
        <f t="shared" si="27"/>
        <v>6.1376189714798202E-6</v>
      </c>
      <c r="AG193" s="56">
        <f t="shared" si="28"/>
        <v>3.9957544646820203E-4</v>
      </c>
      <c r="AH193" s="192">
        <f t="shared" si="31"/>
        <v>6.7982448633813935E-3</v>
      </c>
    </row>
    <row r="194" spans="1:34" ht="13.5" customHeight="1" x14ac:dyDescent="0.2">
      <c r="A194" s="102" t="s">
        <v>483</v>
      </c>
      <c r="B194" s="57" t="s">
        <v>484</v>
      </c>
      <c r="C194" s="57" t="s">
        <v>393</v>
      </c>
      <c r="D194" s="97" t="s">
        <v>27</v>
      </c>
      <c r="E194" s="97" t="s">
        <v>28</v>
      </c>
      <c r="F194" s="97" t="s">
        <v>41</v>
      </c>
      <c r="G194" s="97" t="s">
        <v>73</v>
      </c>
      <c r="H194" s="98" t="s">
        <v>64</v>
      </c>
      <c r="I194" s="98" t="s">
        <v>32</v>
      </c>
      <c r="J194" s="21">
        <v>73195125.790573716</v>
      </c>
      <c r="K194" s="99" t="s">
        <v>482</v>
      </c>
      <c r="L194" s="56" t="s">
        <v>399</v>
      </c>
      <c r="M194" s="56"/>
      <c r="N194" s="100" t="s">
        <v>396</v>
      </c>
      <c r="O194" s="59">
        <v>6.5250000000000004E-3</v>
      </c>
      <c r="P194" s="56" t="s">
        <v>399</v>
      </c>
      <c r="Q194" s="145">
        <v>1155780</v>
      </c>
      <c r="R194" s="21">
        <v>0</v>
      </c>
      <c r="S194" s="21"/>
      <c r="T194" s="158">
        <v>0</v>
      </c>
      <c r="U194" s="158">
        <v>29260</v>
      </c>
      <c r="V194" s="21">
        <v>1094660</v>
      </c>
      <c r="W194" s="12">
        <v>31860</v>
      </c>
      <c r="X194" s="21">
        <v>1.8100000000000002E-2</v>
      </c>
      <c r="Y194" s="21"/>
      <c r="Z194" s="14"/>
      <c r="AA194" s="60">
        <v>3.3700000000000001E-2</v>
      </c>
      <c r="AB194" s="12" t="e">
        <f>+R194+S194+T194+U194+V194+W194+Y194+#REF!+#REF!+#REF!-Q194</f>
        <v>#REF!</v>
      </c>
      <c r="AC194" s="145">
        <f t="shared" si="32"/>
        <v>1123920</v>
      </c>
      <c r="AD194" s="56">
        <f t="shared" si="25"/>
        <v>0</v>
      </c>
      <c r="AE194" s="56">
        <f t="shared" si="26"/>
        <v>2.6033881415047335E-2</v>
      </c>
      <c r="AF194" s="56">
        <f t="shared" si="27"/>
        <v>0</v>
      </c>
      <c r="AG194" s="56">
        <f t="shared" si="28"/>
        <v>3.9975339455961684E-4</v>
      </c>
      <c r="AH194" s="192">
        <f t="shared" si="31"/>
        <v>1.5355120820691884E-2</v>
      </c>
    </row>
    <row r="195" spans="1:34" ht="38.25" x14ac:dyDescent="0.2">
      <c r="A195" s="101" t="s">
        <v>485</v>
      </c>
      <c r="B195" s="57" t="s">
        <v>486</v>
      </c>
      <c r="C195" s="57" t="s">
        <v>393</v>
      </c>
      <c r="D195" s="97" t="s">
        <v>27</v>
      </c>
      <c r="E195" s="97" t="s">
        <v>28</v>
      </c>
      <c r="F195" s="97" t="s">
        <v>79</v>
      </c>
      <c r="G195" s="98" t="s">
        <v>79</v>
      </c>
      <c r="H195" s="98" t="s">
        <v>64</v>
      </c>
      <c r="I195" s="98" t="s">
        <v>32</v>
      </c>
      <c r="J195" s="21">
        <v>1059351240.1183684</v>
      </c>
      <c r="K195" s="99" t="s">
        <v>403</v>
      </c>
      <c r="L195" s="56" t="s">
        <v>423</v>
      </c>
      <c r="M195" s="56" t="s">
        <v>68</v>
      </c>
      <c r="N195" s="100" t="s">
        <v>403</v>
      </c>
      <c r="O195" s="59">
        <v>1.5525000000000001E-2</v>
      </c>
      <c r="P195" s="56" t="s">
        <v>399</v>
      </c>
      <c r="Q195" s="145">
        <v>5074090</v>
      </c>
      <c r="R195" s="21">
        <v>44917</v>
      </c>
      <c r="S195" s="21">
        <v>2533701</v>
      </c>
      <c r="T195" s="158">
        <v>0</v>
      </c>
      <c r="U195" s="158">
        <v>718222</v>
      </c>
      <c r="V195" s="21">
        <v>1227560</v>
      </c>
      <c r="W195" s="12">
        <v>549690</v>
      </c>
      <c r="X195" s="21"/>
      <c r="Y195" s="21"/>
      <c r="Z195" s="14"/>
      <c r="AA195" s="31">
        <v>1.9E-3</v>
      </c>
      <c r="AB195" s="12" t="e">
        <f>+R195+S195+T195+U195+V195+W195+Y195+#REF!+#REF!+#REF!-Q195</f>
        <v>#REF!</v>
      </c>
      <c r="AC195" s="145">
        <f t="shared" si="32"/>
        <v>1990699</v>
      </c>
      <c r="AD195" s="56">
        <f t="shared" si="25"/>
        <v>2.2563431236967517E-2</v>
      </c>
      <c r="AE195" s="56">
        <f t="shared" si="26"/>
        <v>0.36078884854013588</v>
      </c>
      <c r="AF195" s="56">
        <f t="shared" si="27"/>
        <v>4.240047899031215E-5</v>
      </c>
      <c r="AG195" s="56">
        <f t="shared" si="28"/>
        <v>6.7798287555669284E-4</v>
      </c>
      <c r="AH195" s="192">
        <f t="shared" si="31"/>
        <v>1.8791680460746578E-3</v>
      </c>
    </row>
    <row r="196" spans="1:34" ht="13.5" customHeight="1" x14ac:dyDescent="0.2">
      <c r="A196" s="38" t="s">
        <v>488</v>
      </c>
      <c r="B196" s="57" t="s">
        <v>489</v>
      </c>
      <c r="C196" s="57" t="s">
        <v>490</v>
      </c>
      <c r="D196" s="57" t="s">
        <v>27</v>
      </c>
      <c r="E196" s="57" t="s">
        <v>28</v>
      </c>
      <c r="F196" s="57" t="s">
        <v>29</v>
      </c>
      <c r="G196" s="57" t="s">
        <v>210</v>
      </c>
      <c r="H196" s="57" t="s">
        <v>64</v>
      </c>
      <c r="I196" s="57" t="s">
        <v>32</v>
      </c>
      <c r="J196" s="21">
        <v>4402366563.0200005</v>
      </c>
      <c r="K196" s="55">
        <v>8.0000000000000002E-3</v>
      </c>
      <c r="L196" s="56"/>
      <c r="M196" s="56"/>
      <c r="N196" s="58">
        <v>8.0000000000000004E-4</v>
      </c>
      <c r="O196" s="56"/>
      <c r="P196" s="56">
        <v>1.15E-2</v>
      </c>
      <c r="Q196" s="145">
        <v>45081160.460000001</v>
      </c>
      <c r="R196" s="21">
        <v>35026640</v>
      </c>
      <c r="S196" s="21">
        <v>0</v>
      </c>
      <c r="T196" s="158">
        <v>0</v>
      </c>
      <c r="U196" s="158">
        <v>3242213</v>
      </c>
      <c r="V196" s="21">
        <v>3672832</v>
      </c>
      <c r="W196" s="12">
        <v>774005.46</v>
      </c>
      <c r="X196" s="21"/>
      <c r="Y196" s="21"/>
      <c r="Z196" s="14"/>
      <c r="AA196" s="54" t="s">
        <v>491</v>
      </c>
      <c r="AB196" s="12" t="e">
        <f>+R196+S196+T196+U196+V196+W196+Y196+#REF!+#REF!+#REF!-Q196</f>
        <v>#REF!</v>
      </c>
      <c r="AC196" s="145">
        <f t="shared" si="32"/>
        <v>41941685</v>
      </c>
      <c r="AD196" s="56">
        <f t="shared" si="25"/>
        <v>0.83512715333206089</v>
      </c>
      <c r="AE196" s="56">
        <f t="shared" si="26"/>
        <v>7.730287898542941E-2</v>
      </c>
      <c r="AF196" s="56">
        <f t="shared" si="27"/>
        <v>7.9563206513116689E-3</v>
      </c>
      <c r="AG196" s="56">
        <f t="shared" si="28"/>
        <v>7.3647047641027389E-4</v>
      </c>
      <c r="AH196" s="192">
        <f t="shared" si="31"/>
        <v>9.5270769481831212E-3</v>
      </c>
    </row>
    <row r="197" spans="1:34" ht="13.5" customHeight="1" x14ac:dyDescent="0.2">
      <c r="A197" s="38" t="s">
        <v>492</v>
      </c>
      <c r="B197" s="57" t="s">
        <v>493</v>
      </c>
      <c r="C197" s="57" t="s">
        <v>490</v>
      </c>
      <c r="D197" s="57" t="s">
        <v>27</v>
      </c>
      <c r="E197" s="57" t="s">
        <v>28</v>
      </c>
      <c r="F197" s="57" t="s">
        <v>29</v>
      </c>
      <c r="G197" s="57" t="s">
        <v>46</v>
      </c>
      <c r="H197" s="57" t="s">
        <v>64</v>
      </c>
      <c r="I197" s="57" t="s">
        <v>32</v>
      </c>
      <c r="J197" s="21">
        <v>151793367.46799999</v>
      </c>
      <c r="K197" s="55" t="s">
        <v>399</v>
      </c>
      <c r="L197" s="56"/>
      <c r="M197" s="56"/>
      <c r="N197" s="58">
        <v>2.5000000000000001E-3</v>
      </c>
      <c r="O197" s="56"/>
      <c r="P197" s="56">
        <v>2.7E-2</v>
      </c>
      <c r="Q197" s="145">
        <v>4120473.12</v>
      </c>
      <c r="R197" s="21">
        <v>883711</v>
      </c>
      <c r="S197" s="21">
        <v>0</v>
      </c>
      <c r="T197" s="158">
        <v>0</v>
      </c>
      <c r="U197" s="158">
        <v>135835</v>
      </c>
      <c r="V197" s="21">
        <v>2019050</v>
      </c>
      <c r="W197" s="12">
        <v>871073.23</v>
      </c>
      <c r="X197" s="21"/>
      <c r="Y197" s="21"/>
      <c r="Z197" s="14"/>
      <c r="AA197" s="54" t="s">
        <v>494</v>
      </c>
      <c r="AB197" s="12" t="e">
        <f>+R197+S197+T197+U197+V197+W197+Y197+#REF!+#REF!+#REF!-Q197</f>
        <v>#REF!</v>
      </c>
      <c r="AC197" s="145">
        <f t="shared" si="32"/>
        <v>3038596</v>
      </c>
      <c r="AD197" s="56">
        <f t="shared" si="25"/>
        <v>0.29082872484529038</v>
      </c>
      <c r="AE197" s="56">
        <f t="shared" si="26"/>
        <v>4.4703211614837902E-2</v>
      </c>
      <c r="AF197" s="56">
        <f t="shared" si="27"/>
        <v>5.8218024590982057E-3</v>
      </c>
      <c r="AG197" s="56">
        <f t="shared" si="28"/>
        <v>8.9486782107680543E-4</v>
      </c>
      <c r="AH197" s="192">
        <f t="shared" si="31"/>
        <v>2.0017976086080146E-2</v>
      </c>
    </row>
    <row r="198" spans="1:34" ht="13.5" customHeight="1" x14ac:dyDescent="0.2">
      <c r="A198" s="38" t="s">
        <v>495</v>
      </c>
      <c r="B198" s="57" t="s">
        <v>496</v>
      </c>
      <c r="C198" s="57" t="s">
        <v>490</v>
      </c>
      <c r="D198" s="57" t="s">
        <v>27</v>
      </c>
      <c r="E198" s="57" t="s">
        <v>28</v>
      </c>
      <c r="F198" s="57" t="s">
        <v>29</v>
      </c>
      <c r="G198" s="57" t="s">
        <v>46</v>
      </c>
      <c r="H198" s="57" t="s">
        <v>64</v>
      </c>
      <c r="I198" s="57" t="s">
        <v>32</v>
      </c>
      <c r="J198" s="21">
        <v>314230880.796</v>
      </c>
      <c r="K198" s="55">
        <v>1.2999999999999999E-2</v>
      </c>
      <c r="L198" s="56"/>
      <c r="M198" s="56"/>
      <c r="N198" s="58">
        <v>2.5000000000000001E-3</v>
      </c>
      <c r="O198" s="56"/>
      <c r="P198" s="56">
        <v>2.7E-2</v>
      </c>
      <c r="Q198" s="145">
        <v>8817021.1099999994</v>
      </c>
      <c r="R198" s="21">
        <v>4836475</v>
      </c>
      <c r="S198" s="21">
        <v>0</v>
      </c>
      <c r="T198" s="158">
        <v>0</v>
      </c>
      <c r="U198" s="158">
        <v>303674</v>
      </c>
      <c r="V198" s="21">
        <v>2339453</v>
      </c>
      <c r="W198" s="12">
        <v>962669</v>
      </c>
      <c r="X198" s="21"/>
      <c r="Y198" s="21"/>
      <c r="Z198" s="14"/>
      <c r="AA198" s="54" t="s">
        <v>494</v>
      </c>
      <c r="AB198" s="12" t="e">
        <f>+R198+S198+T198+U198+V198+W198+Y198+#REF!+#REF!+#REF!-Q198</f>
        <v>#REF!</v>
      </c>
      <c r="AC198" s="145">
        <f t="shared" si="32"/>
        <v>7479602</v>
      </c>
      <c r="AD198" s="56">
        <f t="shared" si="25"/>
        <v>0.64662197266646004</v>
      </c>
      <c r="AE198" s="56">
        <f t="shared" si="26"/>
        <v>4.0600288624982987E-2</v>
      </c>
      <c r="AF198" s="56">
        <f t="shared" si="27"/>
        <v>1.5391469443577253E-2</v>
      </c>
      <c r="AG198" s="56">
        <f t="shared" si="28"/>
        <v>9.6640406325037935E-4</v>
      </c>
      <c r="AH198" s="192">
        <f t="shared" si="31"/>
        <v>2.3802886530607373E-2</v>
      </c>
    </row>
    <row r="199" spans="1:34" ht="13.5" customHeight="1" x14ac:dyDescent="0.2">
      <c r="A199" s="38" t="s">
        <v>497</v>
      </c>
      <c r="B199" s="57" t="s">
        <v>498</v>
      </c>
      <c r="C199" s="57" t="s">
        <v>490</v>
      </c>
      <c r="D199" s="57" t="s">
        <v>27</v>
      </c>
      <c r="E199" s="57" t="s">
        <v>28</v>
      </c>
      <c r="F199" s="57" t="s">
        <v>79</v>
      </c>
      <c r="G199" s="57" t="s">
        <v>73</v>
      </c>
      <c r="H199" s="57" t="s">
        <v>64</v>
      </c>
      <c r="I199" s="57" t="s">
        <v>32</v>
      </c>
      <c r="J199" s="21">
        <v>1939983352.904</v>
      </c>
      <c r="K199" s="55">
        <v>1.7000000000000001E-2</v>
      </c>
      <c r="L199" s="56">
        <v>2.5000000000000001E-3</v>
      </c>
      <c r="M199" s="56" t="s">
        <v>107</v>
      </c>
      <c r="N199" s="58">
        <v>8.4999999999999995E-4</v>
      </c>
      <c r="O199" s="56"/>
      <c r="P199" s="56">
        <v>2.7E-2</v>
      </c>
      <c r="Q199" s="145">
        <v>52161866.380000003</v>
      </c>
      <c r="R199" s="21">
        <v>44339843</v>
      </c>
      <c r="S199" s="21">
        <v>0</v>
      </c>
      <c r="T199" s="158">
        <v>0</v>
      </c>
      <c r="U199" s="158">
        <v>1646243</v>
      </c>
      <c r="V199" s="21">
        <v>3506783</v>
      </c>
      <c r="W199" s="12">
        <v>686935.38</v>
      </c>
      <c r="X199" s="21"/>
      <c r="Y199" s="21"/>
      <c r="Z199" s="14"/>
      <c r="AA199" s="54" t="s">
        <v>494</v>
      </c>
      <c r="AB199" s="12" t="e">
        <f>+R199+S199+T199+U199+V199+W199+Y199+#REF!+#REF!+#REF!-Q199</f>
        <v>#REF!</v>
      </c>
      <c r="AC199" s="145">
        <f t="shared" si="32"/>
        <v>49492869</v>
      </c>
      <c r="AD199" s="56">
        <f t="shared" si="25"/>
        <v>0.89588346555541165</v>
      </c>
      <c r="AE199" s="56">
        <f t="shared" si="26"/>
        <v>3.3262226119888098E-2</v>
      </c>
      <c r="AF199" s="56">
        <f t="shared" si="27"/>
        <v>2.2855785300233016E-2</v>
      </c>
      <c r="AG199" s="56">
        <f t="shared" si="28"/>
        <v>8.4858614767786833E-4</v>
      </c>
      <c r="AH199" s="192">
        <f t="shared" si="31"/>
        <v>2.5512007062283876E-2</v>
      </c>
    </row>
    <row r="200" spans="1:34" ht="13.5" customHeight="1" x14ac:dyDescent="0.2">
      <c r="A200" s="38" t="s">
        <v>499</v>
      </c>
      <c r="B200" s="57" t="s">
        <v>500</v>
      </c>
      <c r="C200" s="57" t="s">
        <v>490</v>
      </c>
      <c r="D200" s="57" t="s">
        <v>27</v>
      </c>
      <c r="E200" s="57" t="s">
        <v>28</v>
      </c>
      <c r="F200" s="57" t="s">
        <v>79</v>
      </c>
      <c r="G200" s="57" t="s">
        <v>73</v>
      </c>
      <c r="H200" s="57" t="s">
        <v>64</v>
      </c>
      <c r="I200" s="57" t="s">
        <v>53</v>
      </c>
      <c r="J200" s="21">
        <v>9731112.6005351786</v>
      </c>
      <c r="K200" s="55">
        <v>2.1000000000000001E-2</v>
      </c>
      <c r="L200" s="56">
        <v>2.5000000000000001E-3</v>
      </c>
      <c r="M200" s="56" t="s">
        <v>107</v>
      </c>
      <c r="N200" s="58" t="s">
        <v>501</v>
      </c>
      <c r="O200" s="56"/>
      <c r="P200" s="56">
        <v>2.7E-2</v>
      </c>
      <c r="Q200" s="145">
        <v>236778.19</v>
      </c>
      <c r="R200" s="21">
        <v>201826.69</v>
      </c>
      <c r="S200" s="21">
        <v>0</v>
      </c>
      <c r="T200" s="158">
        <v>0</v>
      </c>
      <c r="U200" s="158">
        <v>8240.98</v>
      </c>
      <c r="V200" s="21">
        <v>12130.39</v>
      </c>
      <c r="W200" s="12">
        <v>4663.93</v>
      </c>
      <c r="X200" s="21"/>
      <c r="Y200" s="21"/>
      <c r="Z200" s="14"/>
      <c r="AA200" s="54" t="s">
        <v>494</v>
      </c>
      <c r="AB200" s="12" t="e">
        <f>+R200+S200+T200+U200+V200+W200+Y200+#REF!+#REF!+#REF!-Q200</f>
        <v>#REF!</v>
      </c>
      <c r="AC200" s="145">
        <f t="shared" si="32"/>
        <v>222198.06</v>
      </c>
      <c r="AD200" s="56">
        <f t="shared" si="25"/>
        <v>0.90831886651035565</v>
      </c>
      <c r="AE200" s="56">
        <f t="shared" si="26"/>
        <v>3.7088442626366763E-2</v>
      </c>
      <c r="AF200" s="56">
        <f t="shared" si="27"/>
        <v>2.0740350901797211E-2</v>
      </c>
      <c r="AG200" s="56">
        <f t="shared" si="28"/>
        <v>8.4686924694990918E-4</v>
      </c>
      <c r="AH200" s="192">
        <f t="shared" si="31"/>
        <v>2.2833777505336834E-2</v>
      </c>
    </row>
    <row r="201" spans="1:34" ht="13.5" customHeight="1" x14ac:dyDescent="0.2">
      <c r="A201" s="38" t="s">
        <v>502</v>
      </c>
      <c r="B201" s="57" t="s">
        <v>503</v>
      </c>
      <c r="C201" s="57" t="s">
        <v>490</v>
      </c>
      <c r="D201" s="57" t="s">
        <v>27</v>
      </c>
      <c r="E201" s="57" t="s">
        <v>28</v>
      </c>
      <c r="F201" s="57" t="s">
        <v>79</v>
      </c>
      <c r="G201" s="57" t="s">
        <v>73</v>
      </c>
      <c r="H201" s="57" t="s">
        <v>64</v>
      </c>
      <c r="I201" s="57" t="s">
        <v>32</v>
      </c>
      <c r="J201" s="21">
        <v>4379598214.2679996</v>
      </c>
      <c r="K201" s="55">
        <v>1.95E-2</v>
      </c>
      <c r="L201" s="56">
        <v>2.5000000000000001E-3</v>
      </c>
      <c r="M201" s="56" t="s">
        <v>107</v>
      </c>
      <c r="N201" s="58" t="s">
        <v>501</v>
      </c>
      <c r="O201" s="56"/>
      <c r="P201" s="56">
        <v>2.7E-2</v>
      </c>
      <c r="Q201" s="145">
        <v>101033119.31</v>
      </c>
      <c r="R201" s="21">
        <v>85238903</v>
      </c>
      <c r="S201" s="21">
        <v>0</v>
      </c>
      <c r="T201" s="158">
        <v>0</v>
      </c>
      <c r="U201" s="158">
        <v>3715551</v>
      </c>
      <c r="V201" s="21">
        <v>4115397</v>
      </c>
      <c r="W201" s="12">
        <v>5732332.2300000004</v>
      </c>
      <c r="X201" s="21"/>
      <c r="Y201" s="21"/>
      <c r="Z201" s="14"/>
      <c r="AA201" s="54" t="s">
        <v>494</v>
      </c>
      <c r="AB201" s="12" t="e">
        <f>+R201+S201+T201+U201+V201+W201+Y201+#REF!+#REF!+#REF!-Q201</f>
        <v>#REF!</v>
      </c>
      <c r="AC201" s="145">
        <f t="shared" si="32"/>
        <v>93069851</v>
      </c>
      <c r="AD201" s="56">
        <f t="shared" si="25"/>
        <v>0.91585945485181874</v>
      </c>
      <c r="AE201" s="56">
        <f t="shared" si="26"/>
        <v>3.9922176301754257E-2</v>
      </c>
      <c r="AF201" s="56">
        <f t="shared" si="27"/>
        <v>1.9462722110513673E-2</v>
      </c>
      <c r="AG201" s="56">
        <f t="shared" si="28"/>
        <v>8.4837713831724458E-4</v>
      </c>
      <c r="AH201" s="192">
        <f t="shared" si="31"/>
        <v>2.1250773803129695E-2</v>
      </c>
    </row>
    <row r="202" spans="1:34" ht="13.5" customHeight="1" x14ac:dyDescent="0.2">
      <c r="A202" s="38" t="s">
        <v>504</v>
      </c>
      <c r="B202" s="57" t="s">
        <v>505</v>
      </c>
      <c r="C202" s="57" t="s">
        <v>490</v>
      </c>
      <c r="D202" s="83" t="s">
        <v>402</v>
      </c>
      <c r="E202" s="57" t="s">
        <v>380</v>
      </c>
      <c r="F202" s="57" t="s">
        <v>79</v>
      </c>
      <c r="G202" s="83" t="s">
        <v>164</v>
      </c>
      <c r="H202" s="57" t="s">
        <v>64</v>
      </c>
      <c r="I202" s="57" t="s">
        <v>32</v>
      </c>
      <c r="J202" s="21">
        <v>360108469.81599998</v>
      </c>
      <c r="K202" s="55">
        <v>2.3E-2</v>
      </c>
      <c r="L202" s="56"/>
      <c r="M202" s="56"/>
      <c r="N202" s="58" t="s">
        <v>501</v>
      </c>
      <c r="O202" s="56"/>
      <c r="P202" s="56"/>
      <c r="Q202" s="145">
        <v>14897966.23</v>
      </c>
      <c r="R202" s="21">
        <v>8282551</v>
      </c>
      <c r="S202" s="21">
        <v>0</v>
      </c>
      <c r="T202" s="158">
        <v>0</v>
      </c>
      <c r="U202" s="158">
        <v>900000</v>
      </c>
      <c r="V202" s="21">
        <v>1588625</v>
      </c>
      <c r="W202" s="12">
        <v>29844.23</v>
      </c>
      <c r="X202" s="21"/>
      <c r="Y202" s="21"/>
      <c r="Z202" s="14"/>
      <c r="AA202" s="54" t="s">
        <v>860</v>
      </c>
      <c r="AB202" s="12" t="e">
        <f>+R202+S202+T202+U202+V202+W202+Y202+#REF!+#REF!+#REF!-Q202</f>
        <v>#REF!</v>
      </c>
      <c r="AC202" s="145">
        <f t="shared" si="32"/>
        <v>10771176</v>
      </c>
      <c r="AD202" s="56">
        <f t="shared" si="25"/>
        <v>0.76895512616263995</v>
      </c>
      <c r="AE202" s="56">
        <f t="shared" si="26"/>
        <v>8.3556335909839366E-2</v>
      </c>
      <c r="AF202" s="56">
        <f t="shared" si="27"/>
        <v>2.3000156048070819E-2</v>
      </c>
      <c r="AG202" s="56">
        <f t="shared" si="28"/>
        <v>2.4992469642823494E-3</v>
      </c>
      <c r="AH202" s="192">
        <f t="shared" si="31"/>
        <v>2.9910921021945442E-2</v>
      </c>
    </row>
    <row r="203" spans="1:34" ht="13.5" customHeight="1" x14ac:dyDescent="0.2">
      <c r="A203" s="38" t="s">
        <v>506</v>
      </c>
      <c r="B203" s="57" t="s">
        <v>507</v>
      </c>
      <c r="C203" s="57" t="s">
        <v>490</v>
      </c>
      <c r="D203" s="57" t="s">
        <v>27</v>
      </c>
      <c r="E203" s="57" t="s">
        <v>28</v>
      </c>
      <c r="F203" s="57" t="s">
        <v>79</v>
      </c>
      <c r="G203" s="57" t="s">
        <v>247</v>
      </c>
      <c r="H203" s="57" t="s">
        <v>64</v>
      </c>
      <c r="I203" s="57" t="s">
        <v>32</v>
      </c>
      <c r="J203" s="21">
        <v>150588205.81999999</v>
      </c>
      <c r="K203" s="55" t="s">
        <v>399</v>
      </c>
      <c r="L203" s="56">
        <v>2.5000000000000001E-3</v>
      </c>
      <c r="M203" s="56" t="s">
        <v>107</v>
      </c>
      <c r="N203" s="58" t="s">
        <v>501</v>
      </c>
      <c r="O203" s="56"/>
      <c r="P203" s="56">
        <v>2.5000000000000001E-2</v>
      </c>
      <c r="Q203" s="145">
        <v>4362031.09</v>
      </c>
      <c r="R203" s="21">
        <v>1074006</v>
      </c>
      <c r="S203" s="21">
        <v>0</v>
      </c>
      <c r="T203" s="158">
        <v>0</v>
      </c>
      <c r="U203" s="158">
        <v>900000</v>
      </c>
      <c r="V203" s="21">
        <v>2145916</v>
      </c>
      <c r="W203" s="12">
        <v>121366.09</v>
      </c>
      <c r="X203" s="21"/>
      <c r="Y203" s="21"/>
      <c r="Z203" s="14"/>
      <c r="AA203" s="29" t="s">
        <v>508</v>
      </c>
      <c r="AB203" s="12" t="e">
        <f>+R203+S203+T203+U203+V203+W203+Y203+#REF!+#REF!+#REF!-Q203</f>
        <v>#REF!</v>
      </c>
      <c r="AC203" s="145">
        <f t="shared" si="32"/>
        <v>4119922</v>
      </c>
      <c r="AD203" s="56">
        <f t="shared" si="25"/>
        <v>0.26068600327870284</v>
      </c>
      <c r="AE203" s="56">
        <f t="shared" si="26"/>
        <v>0.21845073765959647</v>
      </c>
      <c r="AF203" s="56">
        <f t="shared" si="27"/>
        <v>7.1320724896860319E-3</v>
      </c>
      <c r="AG203" s="56">
        <f t="shared" si="28"/>
        <v>5.9765636697722627E-3</v>
      </c>
      <c r="AH203" s="192">
        <f t="shared" si="31"/>
        <v>2.7358862386106089E-2</v>
      </c>
    </row>
    <row r="204" spans="1:34" ht="13.5" customHeight="1" x14ac:dyDescent="0.2">
      <c r="A204" s="38" t="s">
        <v>509</v>
      </c>
      <c r="B204" s="57" t="s">
        <v>510</v>
      </c>
      <c r="C204" s="57" t="s">
        <v>511</v>
      </c>
      <c r="D204" s="57" t="s">
        <v>27</v>
      </c>
      <c r="E204" s="57" t="s">
        <v>28</v>
      </c>
      <c r="F204" s="57" t="s">
        <v>29</v>
      </c>
      <c r="G204" s="57" t="s">
        <v>73</v>
      </c>
      <c r="H204" s="13" t="s">
        <v>64</v>
      </c>
      <c r="I204" s="13" t="s">
        <v>32</v>
      </c>
      <c r="J204" s="16">
        <v>125191260.59288538</v>
      </c>
      <c r="K204" s="33" t="s">
        <v>512</v>
      </c>
      <c r="L204" s="56">
        <v>0.2</v>
      </c>
      <c r="M204" s="56" t="s">
        <v>68</v>
      </c>
      <c r="N204" s="56" t="s">
        <v>513</v>
      </c>
      <c r="O204" s="56"/>
      <c r="P204" s="56"/>
      <c r="Q204" s="149">
        <v>5379455</v>
      </c>
      <c r="R204" s="16">
        <v>1899762</v>
      </c>
      <c r="S204" s="16">
        <v>234885</v>
      </c>
      <c r="T204" s="20">
        <v>666900</v>
      </c>
      <c r="U204" s="20">
        <v>194853</v>
      </c>
      <c r="V204" s="21">
        <v>1775720</v>
      </c>
      <c r="W204" s="12">
        <v>607335</v>
      </c>
      <c r="X204" s="21"/>
      <c r="Y204" s="21"/>
      <c r="Z204" s="14"/>
      <c r="AA204" s="62">
        <v>1.43E-2</v>
      </c>
      <c r="AB204" s="12" t="e">
        <f>+R204+S204+T204+U204+V204+W204+Y204+#REF!+#REF!+#REF!-Q204</f>
        <v>#REF!</v>
      </c>
      <c r="AC204" s="145">
        <f t="shared" si="32"/>
        <v>4537235</v>
      </c>
      <c r="AD204" s="56">
        <f t="shared" si="25"/>
        <v>0.41870478386065524</v>
      </c>
      <c r="AE204" s="56">
        <f t="shared" si="26"/>
        <v>4.2945318018572987E-2</v>
      </c>
      <c r="AF204" s="56">
        <f t="shared" si="27"/>
        <v>1.5174877151991579E-2</v>
      </c>
      <c r="AG204" s="56">
        <f t="shared" si="28"/>
        <v>1.5564425110603409E-3</v>
      </c>
      <c r="AH204" s="192">
        <f t="shared" si="31"/>
        <v>3.6242426016899226E-2</v>
      </c>
    </row>
    <row r="205" spans="1:34" ht="13.5" customHeight="1" x14ac:dyDescent="0.2">
      <c r="A205" s="38" t="s">
        <v>514</v>
      </c>
      <c r="B205" s="57" t="s">
        <v>515</v>
      </c>
      <c r="C205" s="57" t="s">
        <v>511</v>
      </c>
      <c r="D205" s="57" t="s">
        <v>27</v>
      </c>
      <c r="E205" s="57" t="s">
        <v>28</v>
      </c>
      <c r="F205" s="57" t="s">
        <v>29</v>
      </c>
      <c r="G205" s="57" t="s">
        <v>30</v>
      </c>
      <c r="H205" s="13" t="s">
        <v>64</v>
      </c>
      <c r="I205" s="13" t="s">
        <v>32</v>
      </c>
      <c r="J205" s="16">
        <v>2697559612.492126</v>
      </c>
      <c r="K205" s="33" t="s">
        <v>512</v>
      </c>
      <c r="L205" s="56"/>
      <c r="M205" s="56"/>
      <c r="N205" s="56" t="s">
        <v>513</v>
      </c>
      <c r="O205" s="56"/>
      <c r="P205" s="56"/>
      <c r="Q205" s="149">
        <v>22283418</v>
      </c>
      <c r="R205" s="16">
        <v>7391674</v>
      </c>
      <c r="S205" s="16">
        <v>0</v>
      </c>
      <c r="T205" s="20">
        <v>10896441</v>
      </c>
      <c r="U205" s="20">
        <v>1348499</v>
      </c>
      <c r="V205" s="21">
        <v>2338700</v>
      </c>
      <c r="W205" s="12">
        <v>156581</v>
      </c>
      <c r="X205" s="21"/>
      <c r="Y205" s="21"/>
      <c r="Z205" s="14"/>
      <c r="AA205" s="62">
        <v>8.2000000000000007E-3</v>
      </c>
      <c r="AB205" s="12" t="e">
        <f>+R205+S205+T205+U205+V205+W205+Y205+#REF!+#REF!+#REF!-Q205</f>
        <v>#REF!</v>
      </c>
      <c r="AC205" s="145">
        <f t="shared" si="32"/>
        <v>21975314</v>
      </c>
      <c r="AD205" s="56">
        <f t="shared" ref="AD205:AD268" si="33">+R205/AC205</f>
        <v>0.33636261124641953</v>
      </c>
      <c r="AE205" s="56">
        <f t="shared" ref="AE205:AE268" si="34">U205/AC205</f>
        <v>6.1364265375229675E-2</v>
      </c>
      <c r="AF205" s="56">
        <f t="shared" si="27"/>
        <v>2.7401336992776376E-3</v>
      </c>
      <c r="AG205" s="56">
        <f t="shared" si="28"/>
        <v>4.9989590359940047E-4</v>
      </c>
      <c r="AH205" s="192">
        <f t="shared" si="31"/>
        <v>8.1463682575297104E-3</v>
      </c>
    </row>
    <row r="206" spans="1:34" ht="13.5" customHeight="1" x14ac:dyDescent="0.2">
      <c r="A206" s="38" t="s">
        <v>516</v>
      </c>
      <c r="B206" s="57" t="s">
        <v>517</v>
      </c>
      <c r="C206" s="57" t="s">
        <v>511</v>
      </c>
      <c r="D206" s="57" t="s">
        <v>27</v>
      </c>
      <c r="E206" s="57" t="s">
        <v>28</v>
      </c>
      <c r="F206" s="57" t="s">
        <v>29</v>
      </c>
      <c r="G206" s="83" t="s">
        <v>100</v>
      </c>
      <c r="H206" s="13" t="s">
        <v>64</v>
      </c>
      <c r="I206" s="13" t="s">
        <v>32</v>
      </c>
      <c r="J206" s="16">
        <v>7174570916.272727</v>
      </c>
      <c r="K206" s="33" t="s">
        <v>512</v>
      </c>
      <c r="L206" s="56"/>
      <c r="M206" s="56"/>
      <c r="N206" s="56" t="s">
        <v>513</v>
      </c>
      <c r="O206" s="56"/>
      <c r="P206" s="56"/>
      <c r="Q206" s="150">
        <v>55557431</v>
      </c>
      <c r="R206" s="16">
        <v>21444694</v>
      </c>
      <c r="S206" s="16">
        <v>0</v>
      </c>
      <c r="T206" s="20">
        <v>27078391</v>
      </c>
      <c r="U206" s="20">
        <v>3583036</v>
      </c>
      <c r="V206" s="21">
        <v>3325583</v>
      </c>
      <c r="W206" s="12">
        <v>78445</v>
      </c>
      <c r="X206" s="21"/>
      <c r="Y206" s="21"/>
      <c r="Z206" s="14"/>
      <c r="AA206" s="62">
        <v>7.7000000000000002E-3</v>
      </c>
      <c r="AB206" s="12" t="e">
        <f>+R206+S206+T206+U206+V206+W206+Y206+#REF!+#REF!+#REF!-Q206</f>
        <v>#REF!</v>
      </c>
      <c r="AC206" s="145">
        <f t="shared" si="32"/>
        <v>55431704</v>
      </c>
      <c r="AD206" s="56">
        <f t="shared" si="33"/>
        <v>0.38686694531346177</v>
      </c>
      <c r="AE206" s="56">
        <f t="shared" si="34"/>
        <v>6.4638748972970408E-2</v>
      </c>
      <c r="AF206" s="56">
        <f t="shared" si="27"/>
        <v>2.9889862753131398E-3</v>
      </c>
      <c r="AG206" s="56">
        <f t="shared" si="28"/>
        <v>4.9940770560554003E-4</v>
      </c>
      <c r="AH206" s="192">
        <f t="shared" si="31"/>
        <v>7.7261350744021098E-3</v>
      </c>
    </row>
    <row r="207" spans="1:34" ht="13.5" customHeight="1" x14ac:dyDescent="0.2">
      <c r="A207" s="38" t="s">
        <v>518</v>
      </c>
      <c r="B207" s="57" t="s">
        <v>519</v>
      </c>
      <c r="C207" s="57" t="s">
        <v>511</v>
      </c>
      <c r="D207" s="57" t="s">
        <v>27</v>
      </c>
      <c r="E207" s="57" t="s">
        <v>28</v>
      </c>
      <c r="F207" s="57" t="s">
        <v>29</v>
      </c>
      <c r="G207" s="83" t="s">
        <v>100</v>
      </c>
      <c r="H207" s="13" t="s">
        <v>64</v>
      </c>
      <c r="I207" s="13" t="s">
        <v>32</v>
      </c>
      <c r="J207" s="16">
        <v>1528761367.3438735</v>
      </c>
      <c r="K207" s="33" t="s">
        <v>520</v>
      </c>
      <c r="L207" s="56"/>
      <c r="M207" s="56"/>
      <c r="N207" s="56" t="s">
        <v>513</v>
      </c>
      <c r="O207" s="56"/>
      <c r="P207" s="56"/>
      <c r="Q207" s="149">
        <v>9267803</v>
      </c>
      <c r="R207" s="16">
        <v>2330982</v>
      </c>
      <c r="S207" s="16">
        <v>0</v>
      </c>
      <c r="T207" s="20">
        <v>3765990</v>
      </c>
      <c r="U207" s="20">
        <v>1524248</v>
      </c>
      <c r="V207" s="21">
        <v>1537700</v>
      </c>
      <c r="W207" s="12">
        <v>64776</v>
      </c>
      <c r="X207" s="21"/>
      <c r="Y207" s="21"/>
      <c r="Z207" s="14"/>
      <c r="AA207" s="62">
        <v>6.0000000000000001E-3</v>
      </c>
      <c r="AB207" s="12" t="e">
        <f>+R207+S207+T207+U207+V207+W207+Y207+#REF!+#REF!+#REF!-Q207</f>
        <v>#REF!</v>
      </c>
      <c r="AC207" s="145">
        <f t="shared" si="32"/>
        <v>9158920</v>
      </c>
      <c r="AD207" s="56">
        <f t="shared" si="33"/>
        <v>0.25450402449197068</v>
      </c>
      <c r="AE207" s="56">
        <f t="shared" si="34"/>
        <v>0.16642224192372027</v>
      </c>
      <c r="AF207" s="56">
        <f t="shared" si="27"/>
        <v>1.5247520311492005E-3</v>
      </c>
      <c r="AG207" s="56">
        <f t="shared" si="28"/>
        <v>9.9704769662533059E-4</v>
      </c>
      <c r="AH207" s="192">
        <f t="shared" si="31"/>
        <v>5.9910723777073498E-3</v>
      </c>
    </row>
    <row r="208" spans="1:34" ht="13.5" customHeight="1" x14ac:dyDescent="0.2">
      <c r="A208" s="38" t="s">
        <v>521</v>
      </c>
      <c r="B208" s="57" t="s">
        <v>522</v>
      </c>
      <c r="C208" s="57" t="s">
        <v>511</v>
      </c>
      <c r="D208" s="57" t="s">
        <v>27</v>
      </c>
      <c r="E208" s="57" t="s">
        <v>28</v>
      </c>
      <c r="F208" s="57" t="s">
        <v>29</v>
      </c>
      <c r="G208" s="57" t="s">
        <v>73</v>
      </c>
      <c r="H208" s="13" t="s">
        <v>64</v>
      </c>
      <c r="I208" s="13" t="s">
        <v>32</v>
      </c>
      <c r="J208" s="16">
        <v>361576493.32800001</v>
      </c>
      <c r="K208" s="33">
        <v>1.4999999999999999E-2</v>
      </c>
      <c r="L208" s="56">
        <v>0.18</v>
      </c>
      <c r="M208" s="56" t="s">
        <v>68</v>
      </c>
      <c r="N208" s="56">
        <v>1E-3</v>
      </c>
      <c r="O208" s="56"/>
      <c r="P208" s="56"/>
      <c r="Q208" s="149">
        <v>11576209</v>
      </c>
      <c r="R208" s="16">
        <v>2662797</v>
      </c>
      <c r="S208" s="16">
        <v>2590199</v>
      </c>
      <c r="T208" s="20">
        <v>2763546</v>
      </c>
      <c r="U208" s="20">
        <v>361756</v>
      </c>
      <c r="V208" s="21">
        <v>1995684</v>
      </c>
      <c r="W208" s="12">
        <v>284707</v>
      </c>
      <c r="X208" s="21"/>
      <c r="Y208" s="21"/>
      <c r="Z208" s="14"/>
      <c r="AA208" s="62">
        <v>2.3800000000000002E-2</v>
      </c>
      <c r="AB208" s="12" t="e">
        <f>+R208+S208+T208+U208+V208+W208+Y208+#REF!+#REF!+#REF!-Q208</f>
        <v>#REF!</v>
      </c>
      <c r="AC208" s="145">
        <f t="shared" si="32"/>
        <v>7783783</v>
      </c>
      <c r="AD208" s="56">
        <f t="shared" si="33"/>
        <v>0.34209548236378123</v>
      </c>
      <c r="AE208" s="56">
        <f t="shared" si="34"/>
        <v>4.6475601902057136E-2</v>
      </c>
      <c r="AF208" s="56">
        <f t="shared" ref="AF208:AF271" si="35">+R208/J208</f>
        <v>7.3644084976079291E-3</v>
      </c>
      <c r="AG208" s="56">
        <f t="shared" ref="AG208:AG271" si="36">+U208/J208</f>
        <v>1.0004964555918661E-3</v>
      </c>
      <c r="AH208" s="192">
        <f t="shared" si="31"/>
        <v>2.1527347998640579E-2</v>
      </c>
    </row>
    <row r="209" spans="1:34" ht="13.5" customHeight="1" x14ac:dyDescent="0.2">
      <c r="A209" s="38" t="s">
        <v>523</v>
      </c>
      <c r="B209" s="57" t="s">
        <v>524</v>
      </c>
      <c r="C209" s="57" t="s">
        <v>511</v>
      </c>
      <c r="D209" s="57" t="s">
        <v>27</v>
      </c>
      <c r="E209" s="57" t="s">
        <v>28</v>
      </c>
      <c r="F209" s="57" t="s">
        <v>29</v>
      </c>
      <c r="G209" s="57" t="s">
        <v>38</v>
      </c>
      <c r="H209" s="13" t="s">
        <v>64</v>
      </c>
      <c r="I209" s="13" t="s">
        <v>32</v>
      </c>
      <c r="J209" s="16">
        <v>2408300221.756</v>
      </c>
      <c r="K209" s="33" t="s">
        <v>525</v>
      </c>
      <c r="L209" s="56"/>
      <c r="M209" s="56"/>
      <c r="N209" s="56">
        <v>1E-3</v>
      </c>
      <c r="O209" s="56"/>
      <c r="P209" s="56"/>
      <c r="Q209" s="149">
        <v>30103876</v>
      </c>
      <c r="R209" s="16">
        <v>14037090</v>
      </c>
      <c r="S209" s="16"/>
      <c r="T209" s="20">
        <v>10113722</v>
      </c>
      <c r="U209" s="20">
        <v>2426038</v>
      </c>
      <c r="V209" s="21">
        <v>2506683</v>
      </c>
      <c r="W209" s="12">
        <v>40559</v>
      </c>
      <c r="X209" s="21"/>
      <c r="Y209" s="21"/>
      <c r="Z209" s="14"/>
      <c r="AA209" s="62">
        <v>1.2500000000000001E-2</v>
      </c>
      <c r="AB209" s="12" t="e">
        <f>+R209+S209+T209+U209+V209+W209+Y209+#REF!+#REF!+#REF!-Q209</f>
        <v>#REF!</v>
      </c>
      <c r="AC209" s="145">
        <f t="shared" si="32"/>
        <v>29083533</v>
      </c>
      <c r="AD209" s="56">
        <f t="shared" si="33"/>
        <v>0.48264734549272265</v>
      </c>
      <c r="AE209" s="56">
        <f t="shared" si="34"/>
        <v>8.3416206689881867E-2</v>
      </c>
      <c r="AF209" s="56">
        <f t="shared" si="35"/>
        <v>5.8286296173509985E-3</v>
      </c>
      <c r="AG209" s="56">
        <f t="shared" si="36"/>
        <v>1.0073652687002065E-3</v>
      </c>
      <c r="AH209" s="192">
        <f t="shared" si="31"/>
        <v>1.2076373509110873E-2</v>
      </c>
    </row>
    <row r="210" spans="1:34" ht="13.5" customHeight="1" x14ac:dyDescent="0.2">
      <c r="A210" s="38" t="s">
        <v>526</v>
      </c>
      <c r="B210" s="57" t="s">
        <v>527</v>
      </c>
      <c r="C210" s="57" t="s">
        <v>511</v>
      </c>
      <c r="D210" s="57" t="s">
        <v>27</v>
      </c>
      <c r="E210" s="57" t="s">
        <v>28</v>
      </c>
      <c r="F210" s="57" t="s">
        <v>29</v>
      </c>
      <c r="G210" s="57" t="s">
        <v>46</v>
      </c>
      <c r="H210" s="13" t="s">
        <v>74</v>
      </c>
      <c r="I210" s="13" t="s">
        <v>32</v>
      </c>
      <c r="J210" s="16">
        <v>47677437.516000003</v>
      </c>
      <c r="K210" s="33" t="s">
        <v>528</v>
      </c>
      <c r="L210" s="56">
        <v>0.2</v>
      </c>
      <c r="M210" s="56" t="s">
        <v>68</v>
      </c>
      <c r="N210" s="56">
        <v>1E-3</v>
      </c>
      <c r="O210" s="56"/>
      <c r="P210" s="56"/>
      <c r="Q210" s="149">
        <v>2072592</v>
      </c>
      <c r="R210" s="16">
        <v>0</v>
      </c>
      <c r="S210" s="16"/>
      <c r="T210" s="20">
        <v>0</v>
      </c>
      <c r="U210" s="20">
        <v>47583</v>
      </c>
      <c r="V210" s="21">
        <v>1658873</v>
      </c>
      <c r="W210" s="12">
        <v>1800</v>
      </c>
      <c r="X210" s="21"/>
      <c r="Y210" s="21"/>
      <c r="Z210" s="14"/>
      <c r="AA210" s="62">
        <v>4.2299999999999997E-2</v>
      </c>
      <c r="AB210" s="12" t="e">
        <f>+R210+S210+T210+U210+V210+W210+Y210+#REF!+#REF!+#REF!-Q210</f>
        <v>#REF!</v>
      </c>
      <c r="AC210" s="145">
        <f t="shared" si="32"/>
        <v>1706456</v>
      </c>
      <c r="AD210" s="56">
        <f t="shared" si="33"/>
        <v>0</v>
      </c>
      <c r="AE210" s="56">
        <f t="shared" si="34"/>
        <v>2.7884106006835219E-2</v>
      </c>
      <c r="AF210" s="56">
        <f t="shared" si="35"/>
        <v>0</v>
      </c>
      <c r="AG210" s="56">
        <f t="shared" si="36"/>
        <v>9.980192409466571E-4</v>
      </c>
      <c r="AH210" s="192">
        <f t="shared" si="31"/>
        <v>3.579168866672696E-2</v>
      </c>
    </row>
    <row r="211" spans="1:34" ht="13.5" customHeight="1" x14ac:dyDescent="0.2">
      <c r="A211" s="38" t="s">
        <v>529</v>
      </c>
      <c r="B211" s="57" t="s">
        <v>530</v>
      </c>
      <c r="C211" s="57" t="s">
        <v>511</v>
      </c>
      <c r="D211" s="57" t="s">
        <v>27</v>
      </c>
      <c r="E211" s="57" t="s">
        <v>28</v>
      </c>
      <c r="F211" s="57" t="s">
        <v>29</v>
      </c>
      <c r="G211" s="57" t="s">
        <v>210</v>
      </c>
      <c r="H211" s="13" t="s">
        <v>64</v>
      </c>
      <c r="I211" s="13" t="s">
        <v>32</v>
      </c>
      <c r="J211" s="16">
        <v>34048691257.503998</v>
      </c>
      <c r="K211" s="33">
        <v>7.0000000000000001E-3</v>
      </c>
      <c r="L211" s="56"/>
      <c r="M211" s="56"/>
      <c r="N211" s="56">
        <v>1E-3</v>
      </c>
      <c r="O211" s="56"/>
      <c r="P211" s="56"/>
      <c r="Q211" s="149">
        <v>283968789</v>
      </c>
      <c r="R211" s="16">
        <v>132188131</v>
      </c>
      <c r="S211" s="16"/>
      <c r="T211" s="20">
        <v>105303234</v>
      </c>
      <c r="U211" s="20">
        <v>34023294</v>
      </c>
      <c r="V211" s="21">
        <v>10603040</v>
      </c>
      <c r="W211" s="12">
        <v>209690</v>
      </c>
      <c r="X211" s="21"/>
      <c r="Y211" s="21"/>
      <c r="Z211" s="14"/>
      <c r="AA211" s="62">
        <v>8.3000000000000001E-3</v>
      </c>
      <c r="AB211" s="12" t="e">
        <f>+R211+S211+T211+U211+V211+W211+Y211+#REF!+#REF!+#REF!-Q211</f>
        <v>#REF!</v>
      </c>
      <c r="AC211" s="145">
        <f t="shared" si="32"/>
        <v>282117699</v>
      </c>
      <c r="AD211" s="56">
        <f t="shared" si="33"/>
        <v>0.4685566749925888</v>
      </c>
      <c r="AE211" s="56">
        <f t="shared" si="34"/>
        <v>0.12059964376783039</v>
      </c>
      <c r="AF211" s="56">
        <f t="shared" si="35"/>
        <v>3.8823263425981766E-3</v>
      </c>
      <c r="AG211" s="56">
        <f t="shared" si="36"/>
        <v>9.9925409005262723E-4</v>
      </c>
      <c r="AH211" s="192">
        <f t="shared" si="31"/>
        <v>8.2857134468516183E-3</v>
      </c>
    </row>
    <row r="212" spans="1:34" ht="13.5" customHeight="1" x14ac:dyDescent="0.2">
      <c r="A212" s="38" t="s">
        <v>531</v>
      </c>
      <c r="B212" s="57" t="s">
        <v>532</v>
      </c>
      <c r="C212" s="57" t="s">
        <v>511</v>
      </c>
      <c r="D212" s="57" t="s">
        <v>27</v>
      </c>
      <c r="E212" s="57" t="s">
        <v>28</v>
      </c>
      <c r="F212" s="57" t="s">
        <v>29</v>
      </c>
      <c r="G212" s="83" t="s">
        <v>79</v>
      </c>
      <c r="H212" s="13" t="s">
        <v>64</v>
      </c>
      <c r="I212" s="13" t="s">
        <v>32</v>
      </c>
      <c r="J212" s="16">
        <v>2542981968.8520002</v>
      </c>
      <c r="K212" s="33">
        <v>5.0000000000000001E-3</v>
      </c>
      <c r="L212" s="56">
        <v>0.18</v>
      </c>
      <c r="M212" s="56" t="s">
        <v>68</v>
      </c>
      <c r="N212" s="56">
        <v>1E-3</v>
      </c>
      <c r="O212" s="56"/>
      <c r="P212" s="56"/>
      <c r="Q212" s="149">
        <v>18637186</v>
      </c>
      <c r="R212" s="16">
        <v>6557069</v>
      </c>
      <c r="S212" s="16">
        <v>0</v>
      </c>
      <c r="T212" s="20">
        <v>6132752</v>
      </c>
      <c r="U212" s="20">
        <v>2565548</v>
      </c>
      <c r="V212" s="21">
        <v>2539683</v>
      </c>
      <c r="W212" s="12">
        <v>110934</v>
      </c>
      <c r="X212" s="21"/>
      <c r="Y212" s="21"/>
      <c r="Z212" s="14"/>
      <c r="AA212" s="31">
        <v>7.3000000000000001E-3</v>
      </c>
      <c r="AB212" s="12" t="e">
        <f>+R212+S212+T212+U212+V212+W212+Y212+#REF!+#REF!+#REF!-Q212</f>
        <v>#REF!</v>
      </c>
      <c r="AC212" s="145">
        <f t="shared" si="32"/>
        <v>17795052</v>
      </c>
      <c r="AD212" s="56">
        <f t="shared" si="33"/>
        <v>0.36847709127233796</v>
      </c>
      <c r="AE212" s="56">
        <f t="shared" si="34"/>
        <v>0.14417198668483802</v>
      </c>
      <c r="AF212" s="56">
        <f t="shared" si="35"/>
        <v>2.5784960649800097E-3</v>
      </c>
      <c r="AG212" s="56">
        <f t="shared" si="36"/>
        <v>1.0088738463050083E-3</v>
      </c>
      <c r="AH212" s="192">
        <f t="shared" si="31"/>
        <v>6.9977106475644299E-3</v>
      </c>
    </row>
    <row r="213" spans="1:34" ht="13.5" customHeight="1" x14ac:dyDescent="0.2">
      <c r="A213" s="38" t="s">
        <v>533</v>
      </c>
      <c r="B213" s="57" t="s">
        <v>534</v>
      </c>
      <c r="C213" s="57" t="s">
        <v>535</v>
      </c>
      <c r="D213" s="57" t="s">
        <v>27</v>
      </c>
      <c r="E213" s="57" t="s">
        <v>28</v>
      </c>
      <c r="F213" s="57" t="s">
        <v>29</v>
      </c>
      <c r="G213" s="57" t="s">
        <v>73</v>
      </c>
      <c r="H213" s="57" t="s">
        <v>64</v>
      </c>
      <c r="I213" s="57" t="s">
        <v>32</v>
      </c>
      <c r="J213" s="67">
        <v>341163331</v>
      </c>
      <c r="K213" s="55">
        <v>0.02</v>
      </c>
      <c r="L213" s="56">
        <v>0.2</v>
      </c>
      <c r="M213" s="56" t="s">
        <v>536</v>
      </c>
      <c r="N213" s="56">
        <v>4.0000000000000002E-4</v>
      </c>
      <c r="O213" s="56"/>
      <c r="P213" s="56">
        <v>2.5000000000000001E-2</v>
      </c>
      <c r="Q213" s="145">
        <v>11394526</v>
      </c>
      <c r="R213" s="21">
        <v>6814565</v>
      </c>
      <c r="S213" s="21">
        <v>1664023</v>
      </c>
      <c r="T213" s="158"/>
      <c r="U213" s="158">
        <v>136306</v>
      </c>
      <c r="V213" s="21">
        <v>1266492</v>
      </c>
      <c r="W213" s="12">
        <v>1513140</v>
      </c>
      <c r="X213" s="21"/>
      <c r="Y213" s="21"/>
      <c r="Z213" s="14"/>
      <c r="AA213" s="62">
        <v>2.5000000000000001E-2</v>
      </c>
      <c r="AB213" s="12" t="e">
        <f>+R213+S213+T213+U213+V213+W213+Y213+#REF!+#REF!+#REF!-Q213</f>
        <v>#REF!</v>
      </c>
      <c r="AC213" s="145">
        <f t="shared" si="32"/>
        <v>8217363</v>
      </c>
      <c r="AD213" s="56">
        <f t="shared" si="33"/>
        <v>0.829288544269007</v>
      </c>
      <c r="AE213" s="56">
        <f t="shared" si="34"/>
        <v>1.6587559780430777E-2</v>
      </c>
      <c r="AF213" s="56">
        <f t="shared" si="35"/>
        <v>1.9974494269432489E-2</v>
      </c>
      <c r="AG213" s="56">
        <f t="shared" si="36"/>
        <v>3.9953297325497154E-4</v>
      </c>
      <c r="AH213" s="192">
        <f t="shared" si="31"/>
        <v>2.4086301936124547E-2</v>
      </c>
    </row>
    <row r="214" spans="1:34" ht="13.5" customHeight="1" x14ac:dyDescent="0.2">
      <c r="A214" s="38" t="s">
        <v>537</v>
      </c>
      <c r="B214" s="57" t="s">
        <v>538</v>
      </c>
      <c r="C214" s="57" t="s">
        <v>535</v>
      </c>
      <c r="D214" s="57" t="s">
        <v>27</v>
      </c>
      <c r="E214" s="57" t="s">
        <v>28</v>
      </c>
      <c r="F214" s="57" t="s">
        <v>29</v>
      </c>
      <c r="G214" s="57" t="s">
        <v>210</v>
      </c>
      <c r="H214" s="57" t="s">
        <v>64</v>
      </c>
      <c r="I214" s="57" t="s">
        <v>32</v>
      </c>
      <c r="J214" s="67">
        <v>627767739</v>
      </c>
      <c r="K214" s="55">
        <v>0.01</v>
      </c>
      <c r="L214" s="56" t="s">
        <v>399</v>
      </c>
      <c r="M214" s="56"/>
      <c r="N214" s="56">
        <v>5.0000000000000001E-4</v>
      </c>
      <c r="O214" s="56"/>
      <c r="P214" s="56">
        <v>1.4999999999999999E-2</v>
      </c>
      <c r="Q214" s="145">
        <v>4550865</v>
      </c>
      <c r="R214" s="21">
        <v>3164511</v>
      </c>
      <c r="S214" s="21"/>
      <c r="T214" s="158"/>
      <c r="U214" s="158">
        <v>316444</v>
      </c>
      <c r="V214" s="21">
        <v>1009324</v>
      </c>
      <c r="W214" s="12">
        <v>60586</v>
      </c>
      <c r="X214" s="21"/>
      <c r="Y214" s="21"/>
      <c r="Z214" s="14"/>
      <c r="AA214" s="62">
        <v>1.4999999999999999E-2</v>
      </c>
      <c r="AB214" s="12" t="e">
        <f>+R214+S214+T214+U214+V214+W214+Y214+#REF!+#REF!+#REF!-Q214</f>
        <v>#REF!</v>
      </c>
      <c r="AC214" s="145">
        <f t="shared" si="32"/>
        <v>4490279</v>
      </c>
      <c r="AD214" s="56">
        <f t="shared" si="33"/>
        <v>0.70474707696336913</v>
      </c>
      <c r="AE214" s="56">
        <f t="shared" si="34"/>
        <v>7.0473126502829775E-2</v>
      </c>
      <c r="AF214" s="56">
        <f t="shared" si="35"/>
        <v>5.0408945911124626E-3</v>
      </c>
      <c r="AG214" s="56">
        <f t="shared" si="36"/>
        <v>5.0407814919587639E-4</v>
      </c>
      <c r="AH214" s="192">
        <f t="shared" si="31"/>
        <v>7.1527711939335581E-3</v>
      </c>
    </row>
    <row r="215" spans="1:34" ht="13.5" customHeight="1" x14ac:dyDescent="0.2">
      <c r="A215" s="8" t="s">
        <v>539</v>
      </c>
      <c r="B215" s="57" t="s">
        <v>540</v>
      </c>
      <c r="C215" s="57" t="s">
        <v>535</v>
      </c>
      <c r="D215" s="57" t="s">
        <v>27</v>
      </c>
      <c r="E215" s="57" t="s">
        <v>28</v>
      </c>
      <c r="F215" s="57" t="s">
        <v>29</v>
      </c>
      <c r="G215" s="57" t="s">
        <v>63</v>
      </c>
      <c r="H215" s="57" t="s">
        <v>64</v>
      </c>
      <c r="I215" s="57" t="s">
        <v>32</v>
      </c>
      <c r="J215" s="67">
        <v>938189071</v>
      </c>
      <c r="K215" s="55">
        <v>1.4999999999999999E-2</v>
      </c>
      <c r="L215" s="56">
        <v>0.25</v>
      </c>
      <c r="M215" s="56" t="s">
        <v>536</v>
      </c>
      <c r="N215" s="56">
        <v>6.9999999999999999E-4</v>
      </c>
      <c r="O215" s="56"/>
      <c r="P215" s="56">
        <v>2.5000000000000001E-2</v>
      </c>
      <c r="Q215" s="145">
        <v>16192690</v>
      </c>
      <c r="R215" s="21">
        <v>14041462</v>
      </c>
      <c r="S215" s="21"/>
      <c r="T215" s="158"/>
      <c r="U215" s="158">
        <v>655259</v>
      </c>
      <c r="V215" s="21">
        <v>1085397</v>
      </c>
      <c r="W215" s="12">
        <v>410572</v>
      </c>
      <c r="X215" s="21"/>
      <c r="Y215" s="21"/>
      <c r="Z215" s="14"/>
      <c r="AA215" s="62">
        <v>2.5000000000000001E-2</v>
      </c>
      <c r="AB215" s="12" t="e">
        <f>+R215+S215+T215+U215+V215+W215+Y215+#REF!+#REF!+#REF!-Q215</f>
        <v>#REF!</v>
      </c>
      <c r="AC215" s="145">
        <f t="shared" si="32"/>
        <v>15782118</v>
      </c>
      <c r="AD215" s="56">
        <f t="shared" si="33"/>
        <v>0.88970707227002099</v>
      </c>
      <c r="AE215" s="56">
        <f t="shared" si="34"/>
        <v>4.1519078744690671E-2</v>
      </c>
      <c r="AF215" s="56">
        <f t="shared" si="35"/>
        <v>1.496655891017089E-2</v>
      </c>
      <c r="AG215" s="56">
        <f t="shared" si="36"/>
        <v>6.9842958125868005E-4</v>
      </c>
      <c r="AH215" s="192">
        <f t="shared" si="31"/>
        <v>1.6821894954689789E-2</v>
      </c>
    </row>
    <row r="216" spans="1:34" ht="13.5" customHeight="1" x14ac:dyDescent="0.2">
      <c r="A216" s="8" t="s">
        <v>541</v>
      </c>
      <c r="B216" s="57" t="s">
        <v>542</v>
      </c>
      <c r="C216" s="57" t="s">
        <v>535</v>
      </c>
      <c r="D216" s="57" t="s">
        <v>27</v>
      </c>
      <c r="E216" s="57" t="s">
        <v>28</v>
      </c>
      <c r="F216" s="57" t="s">
        <v>79</v>
      </c>
      <c r="G216" s="83" t="s">
        <v>79</v>
      </c>
      <c r="H216" s="57" t="s">
        <v>64</v>
      </c>
      <c r="I216" s="57" t="s">
        <v>32</v>
      </c>
      <c r="J216" s="67">
        <v>1114178926</v>
      </c>
      <c r="K216" s="55">
        <v>0.02</v>
      </c>
      <c r="L216" s="56">
        <v>0.25</v>
      </c>
      <c r="M216" s="56" t="s">
        <v>536</v>
      </c>
      <c r="N216" s="56">
        <v>8.0000000000000004E-4</v>
      </c>
      <c r="O216" s="56"/>
      <c r="P216" s="56">
        <v>2.5000000000000001E-2</v>
      </c>
      <c r="Q216" s="145">
        <v>34737155</v>
      </c>
      <c r="R216" s="21">
        <v>22273864</v>
      </c>
      <c r="S216" s="21"/>
      <c r="T216" s="158"/>
      <c r="U216" s="158">
        <v>890953</v>
      </c>
      <c r="V216" s="21">
        <v>1193566</v>
      </c>
      <c r="W216" s="12">
        <v>10378772</v>
      </c>
      <c r="X216" s="21"/>
      <c r="Y216" s="21"/>
      <c r="Z216" s="14"/>
      <c r="AA216" s="62">
        <v>2.5000000000000001E-2</v>
      </c>
      <c r="AB216" s="12" t="e">
        <f>+R216+S216+T216+U216+V216+W216+Y216+#REF!+#REF!+#REF!-Q216</f>
        <v>#REF!</v>
      </c>
      <c r="AC216" s="145">
        <f t="shared" si="32"/>
        <v>24358383</v>
      </c>
      <c r="AD216" s="56">
        <f t="shared" si="33"/>
        <v>0.91442293193271496</v>
      </c>
      <c r="AE216" s="56">
        <f t="shared" si="34"/>
        <v>3.6576853233648558E-2</v>
      </c>
      <c r="AF216" s="56">
        <f t="shared" si="35"/>
        <v>1.9991281005435207E-2</v>
      </c>
      <c r="AG216" s="56">
        <f t="shared" si="36"/>
        <v>7.9964984008322557E-4</v>
      </c>
      <c r="AH216" s="192">
        <f t="shared" si="31"/>
        <v>2.1862182483964879E-2</v>
      </c>
    </row>
    <row r="217" spans="1:34" ht="13.5" customHeight="1" x14ac:dyDescent="0.2">
      <c r="A217" s="8" t="s">
        <v>543</v>
      </c>
      <c r="B217" s="57" t="s">
        <v>544</v>
      </c>
      <c r="C217" s="57" t="s">
        <v>535</v>
      </c>
      <c r="D217" s="57" t="s">
        <v>27</v>
      </c>
      <c r="E217" s="57" t="s">
        <v>28</v>
      </c>
      <c r="F217" s="57" t="s">
        <v>41</v>
      </c>
      <c r="G217" s="57" t="s">
        <v>73</v>
      </c>
      <c r="H217" s="57" t="s">
        <v>64</v>
      </c>
      <c r="I217" s="57" t="s">
        <v>32</v>
      </c>
      <c r="J217" s="67">
        <v>5304285512</v>
      </c>
      <c r="K217" s="55">
        <v>0.01</v>
      </c>
      <c r="L217" s="56">
        <v>0.2</v>
      </c>
      <c r="M217" s="56" t="s">
        <v>536</v>
      </c>
      <c r="N217" s="56">
        <v>8.0000000000000004E-4</v>
      </c>
      <c r="O217" s="56"/>
      <c r="P217" s="56">
        <v>3.6999999999999998E-2</v>
      </c>
      <c r="Q217" s="145">
        <v>60000846</v>
      </c>
      <c r="R217" s="21">
        <v>53060979</v>
      </c>
      <c r="S217" s="21"/>
      <c r="T217" s="158"/>
      <c r="U217" s="158">
        <v>4244885</v>
      </c>
      <c r="V217" s="21">
        <v>2244069</v>
      </c>
      <c r="W217" s="12">
        <v>450913</v>
      </c>
      <c r="X217" s="21"/>
      <c r="Y217" s="21"/>
      <c r="Z217" s="180">
        <v>0</v>
      </c>
      <c r="AA217" s="31">
        <v>3.6999999999999998E-2</v>
      </c>
      <c r="AB217" s="12" t="e">
        <f>+R217+S217+T217+U217+V217+W217+Y217+#REF!+#REF!+#REF!-Q217</f>
        <v>#REF!</v>
      </c>
      <c r="AC217" s="145">
        <f t="shared" si="32"/>
        <v>59549933</v>
      </c>
      <c r="AD217" s="56">
        <f t="shared" si="33"/>
        <v>0.89103339545319049</v>
      </c>
      <c r="AE217" s="56">
        <f t="shared" si="34"/>
        <v>7.1282783811024611E-2</v>
      </c>
      <c r="AF217" s="56">
        <f t="shared" si="35"/>
        <v>1.0003416837189288E-2</v>
      </c>
      <c r="AG217" s="56">
        <f t="shared" si="36"/>
        <v>8.0027460633419988E-4</v>
      </c>
      <c r="AH217" s="192">
        <f t="shared" si="31"/>
        <v>1.1226758602130089E-2</v>
      </c>
    </row>
    <row r="218" spans="1:34" ht="13.5" customHeight="1" x14ac:dyDescent="0.2">
      <c r="A218" s="8" t="s">
        <v>545</v>
      </c>
      <c r="B218" s="57" t="s">
        <v>546</v>
      </c>
      <c r="C218" s="57" t="s">
        <v>547</v>
      </c>
      <c r="D218" s="57" t="s">
        <v>27</v>
      </c>
      <c r="E218" s="57" t="s">
        <v>28</v>
      </c>
      <c r="F218" s="57" t="s">
        <v>41</v>
      </c>
      <c r="G218" s="57" t="s">
        <v>46</v>
      </c>
      <c r="H218" s="57" t="s">
        <v>74</v>
      </c>
      <c r="I218" s="57" t="s">
        <v>32</v>
      </c>
      <c r="J218" s="21">
        <v>1029520211</v>
      </c>
      <c r="K218" s="55">
        <v>1.4999999999999999E-2</v>
      </c>
      <c r="L218" s="57" t="s">
        <v>399</v>
      </c>
      <c r="M218" s="57" t="s">
        <v>65</v>
      </c>
      <c r="N218" s="58">
        <v>6.9999999999999999E-4</v>
      </c>
      <c r="O218" s="59">
        <v>2.5000000000000001E-4</v>
      </c>
      <c r="P218" s="57" t="s">
        <v>399</v>
      </c>
      <c r="Q218" s="145">
        <v>10150168</v>
      </c>
      <c r="R218" s="21">
        <v>1252061</v>
      </c>
      <c r="S218" s="21">
        <v>0</v>
      </c>
      <c r="T218" s="158">
        <v>7095011</v>
      </c>
      <c r="U218" s="158">
        <v>724810</v>
      </c>
      <c r="V218" s="21">
        <v>892913</v>
      </c>
      <c r="W218" s="12">
        <v>185373</v>
      </c>
      <c r="X218" s="21">
        <v>0</v>
      </c>
      <c r="Y218" s="21">
        <v>0</v>
      </c>
      <c r="Z218" s="180">
        <v>2.1399999999999999E-2</v>
      </c>
      <c r="AA218" s="60">
        <v>1.5599999999999999E-2</v>
      </c>
      <c r="AB218" s="12" t="e">
        <f>+R218+S218+T218+U218+V218+W218+Y218+#REF!+#REF!+#REF!-Q218</f>
        <v>#REF!</v>
      </c>
      <c r="AC218" s="145">
        <f t="shared" si="32"/>
        <v>9964795</v>
      </c>
      <c r="AD218" s="56">
        <f t="shared" si="33"/>
        <v>0.12564844535186123</v>
      </c>
      <c r="AE218" s="56">
        <f t="shared" si="34"/>
        <v>7.273707085795543E-2</v>
      </c>
      <c r="AF218" s="56">
        <f t="shared" si="35"/>
        <v>1.2161597087869118E-3</v>
      </c>
      <c r="AG218" s="56">
        <f t="shared" si="36"/>
        <v>7.0402697514405574E-4</v>
      </c>
      <c r="AH218" s="192">
        <f t="shared" si="31"/>
        <v>3.1079066902747768E-2</v>
      </c>
    </row>
    <row r="219" spans="1:34" ht="13.5" customHeight="1" x14ac:dyDescent="0.2">
      <c r="A219" s="8" t="s">
        <v>548</v>
      </c>
      <c r="B219" s="57" t="s">
        <v>549</v>
      </c>
      <c r="C219" s="57" t="s">
        <v>547</v>
      </c>
      <c r="D219" s="57" t="s">
        <v>27</v>
      </c>
      <c r="E219" s="57" t="s">
        <v>28</v>
      </c>
      <c r="F219" s="57" t="s">
        <v>29</v>
      </c>
      <c r="G219" s="57" t="s">
        <v>30</v>
      </c>
      <c r="H219" s="57" t="s">
        <v>64</v>
      </c>
      <c r="I219" s="57" t="s">
        <v>32</v>
      </c>
      <c r="J219" s="21">
        <v>37759431765</v>
      </c>
      <c r="K219" s="55">
        <v>1.2999999999999999E-2</v>
      </c>
      <c r="L219" s="57" t="s">
        <v>399</v>
      </c>
      <c r="M219" s="57" t="s">
        <v>65</v>
      </c>
      <c r="N219" s="58">
        <v>1.4E-3</v>
      </c>
      <c r="O219" s="59">
        <v>2.5000000000000001E-4</v>
      </c>
      <c r="P219" s="57" t="s">
        <v>399</v>
      </c>
      <c r="Q219" s="145">
        <v>525721098</v>
      </c>
      <c r="R219" s="21">
        <v>69394529</v>
      </c>
      <c r="S219" s="21">
        <v>0</v>
      </c>
      <c r="T219" s="158">
        <v>393208371</v>
      </c>
      <c r="U219" s="158">
        <v>52807703</v>
      </c>
      <c r="V219" s="21">
        <v>9937753</v>
      </c>
      <c r="W219" s="12">
        <v>372742</v>
      </c>
      <c r="X219" s="21">
        <v>0</v>
      </c>
      <c r="Y219" s="21">
        <v>0</v>
      </c>
      <c r="Z219" s="182">
        <v>0</v>
      </c>
      <c r="AA219" s="60">
        <v>1.3899999999999999E-2</v>
      </c>
      <c r="AB219" s="12" t="e">
        <f>+R219+S219+T219+U219+V219+W219+Y219+#REF!+#REF!+#REF!-Q219</f>
        <v>#REF!</v>
      </c>
      <c r="AC219" s="145">
        <f t="shared" si="32"/>
        <v>525348356</v>
      </c>
      <c r="AD219" s="56">
        <f t="shared" si="33"/>
        <v>0.13209240727118599</v>
      </c>
      <c r="AE219" s="56">
        <f t="shared" si="34"/>
        <v>0.1005194027865198</v>
      </c>
      <c r="AF219" s="56">
        <f t="shared" si="35"/>
        <v>1.8378064964505961E-3</v>
      </c>
      <c r="AG219" s="56">
        <f t="shared" si="36"/>
        <v>1.3985301296019119E-3</v>
      </c>
      <c r="AH219" s="192">
        <f t="shared" si="31"/>
        <v>1.3913036596248683E-2</v>
      </c>
    </row>
    <row r="220" spans="1:34" ht="13.5" customHeight="1" x14ac:dyDescent="0.2">
      <c r="A220" s="8" t="s">
        <v>550</v>
      </c>
      <c r="B220" s="57" t="s">
        <v>551</v>
      </c>
      <c r="C220" s="57" t="s">
        <v>547</v>
      </c>
      <c r="D220" s="57" t="s">
        <v>27</v>
      </c>
      <c r="E220" s="57" t="s">
        <v>28</v>
      </c>
      <c r="F220" s="57" t="s">
        <v>41</v>
      </c>
      <c r="G220" s="57" t="s">
        <v>277</v>
      </c>
      <c r="H220" s="57" t="s">
        <v>74</v>
      </c>
      <c r="I220" s="57" t="s">
        <v>32</v>
      </c>
      <c r="J220" s="21">
        <v>6038612339</v>
      </c>
      <c r="K220" s="55">
        <v>0.02</v>
      </c>
      <c r="L220" s="57" t="s">
        <v>399</v>
      </c>
      <c r="M220" s="57" t="s">
        <v>65</v>
      </c>
      <c r="N220" s="58">
        <v>1.6999999999999999E-3</v>
      </c>
      <c r="O220" s="59">
        <v>2.5000000000000001E-4</v>
      </c>
      <c r="P220" s="57" t="s">
        <v>399</v>
      </c>
      <c r="Q220" s="145">
        <v>43402194</v>
      </c>
      <c r="R220" s="21">
        <v>4662531</v>
      </c>
      <c r="S220" s="21">
        <v>0</v>
      </c>
      <c r="T220" s="158">
        <v>26421010</v>
      </c>
      <c r="U220" s="158">
        <v>10227030</v>
      </c>
      <c r="V220" s="21">
        <v>2034838</v>
      </c>
      <c r="W220" s="12">
        <v>56785</v>
      </c>
      <c r="X220" s="21">
        <v>0</v>
      </c>
      <c r="Y220" s="21">
        <v>0</v>
      </c>
      <c r="Z220" s="180">
        <v>6.6E-3</v>
      </c>
      <c r="AA220" s="60">
        <v>1.3599999999999999E-2</v>
      </c>
      <c r="AB220" s="12" t="e">
        <f>+R220+S220+T220+U220+V220+W220+Y220+#REF!+#REF!+#REF!-Q220</f>
        <v>#REF!</v>
      </c>
      <c r="AC220" s="145">
        <f t="shared" si="32"/>
        <v>43345409</v>
      </c>
      <c r="AD220" s="56">
        <f t="shared" si="33"/>
        <v>0.10756689364726031</v>
      </c>
      <c r="AE220" s="56">
        <f t="shared" si="34"/>
        <v>0.23594263466287746</v>
      </c>
      <c r="AF220" s="56">
        <f t="shared" si="35"/>
        <v>7.7211960931608992E-4</v>
      </c>
      <c r="AG220" s="56">
        <f t="shared" si="36"/>
        <v>1.6936059852607802E-3</v>
      </c>
      <c r="AH220" s="192">
        <f t="shared" si="31"/>
        <v>1.3778041339076594E-2</v>
      </c>
    </row>
    <row r="221" spans="1:34" ht="13.5" customHeight="1" x14ac:dyDescent="0.2">
      <c r="A221" s="8" t="s">
        <v>552</v>
      </c>
      <c r="B221" s="57" t="s">
        <v>553</v>
      </c>
      <c r="C221" s="57" t="s">
        <v>547</v>
      </c>
      <c r="D221" s="57" t="s">
        <v>27</v>
      </c>
      <c r="E221" s="57" t="s">
        <v>28</v>
      </c>
      <c r="F221" s="57" t="s">
        <v>29</v>
      </c>
      <c r="G221" s="83" t="s">
        <v>100</v>
      </c>
      <c r="H221" s="57" t="s">
        <v>64</v>
      </c>
      <c r="I221" s="57" t="s">
        <v>32</v>
      </c>
      <c r="J221" s="21">
        <v>82862094075</v>
      </c>
      <c r="K221" s="55">
        <v>0.02</v>
      </c>
      <c r="L221" s="57" t="s">
        <v>399</v>
      </c>
      <c r="M221" s="57" t="s">
        <v>65</v>
      </c>
      <c r="N221" s="58">
        <v>6.9999999999999999E-4</v>
      </c>
      <c r="O221" s="59">
        <v>2.5000000000000001E-4</v>
      </c>
      <c r="P221" s="57" t="s">
        <v>399</v>
      </c>
      <c r="Q221" s="145">
        <v>1107961709</v>
      </c>
      <c r="R221" s="21">
        <v>153999147</v>
      </c>
      <c r="S221" s="21">
        <v>0</v>
      </c>
      <c r="T221" s="158">
        <v>872661823</v>
      </c>
      <c r="U221" s="158">
        <v>57949702</v>
      </c>
      <c r="V221" s="21">
        <v>22482288</v>
      </c>
      <c r="W221" s="12">
        <v>868749</v>
      </c>
      <c r="X221" s="21">
        <v>0</v>
      </c>
      <c r="Y221" s="21">
        <v>0</v>
      </c>
      <c r="Z221" s="182">
        <v>0</v>
      </c>
      <c r="AA221" s="60">
        <v>1.34E-2</v>
      </c>
      <c r="AB221" s="12" t="e">
        <f>+R221+S221+T221+U221+V221+W221+Y221+#REF!+#REF!+#REF!-Q221</f>
        <v>#REF!</v>
      </c>
      <c r="AC221" s="145">
        <f t="shared" si="32"/>
        <v>1107092960</v>
      </c>
      <c r="AD221" s="56">
        <f t="shared" si="33"/>
        <v>0.13910227285701465</v>
      </c>
      <c r="AE221" s="56">
        <f t="shared" si="34"/>
        <v>5.2344025383378824E-2</v>
      </c>
      <c r="AF221" s="56">
        <f t="shared" si="35"/>
        <v>1.858499338196939E-3</v>
      </c>
      <c r="AG221" s="56">
        <f t="shared" si="36"/>
        <v>6.9935116468995662E-4</v>
      </c>
      <c r="AH221" s="192">
        <f t="shared" si="31"/>
        <v>1.3360668377484522E-2</v>
      </c>
    </row>
    <row r="222" spans="1:34" ht="13.5" customHeight="1" x14ac:dyDescent="0.2">
      <c r="A222" s="8" t="s">
        <v>554</v>
      </c>
      <c r="B222" s="57" t="s">
        <v>555</v>
      </c>
      <c r="C222" s="57" t="s">
        <v>547</v>
      </c>
      <c r="D222" s="57" t="s">
        <v>27</v>
      </c>
      <c r="E222" s="57" t="s">
        <v>28</v>
      </c>
      <c r="F222" s="57" t="s">
        <v>29</v>
      </c>
      <c r="G222" s="83" t="s">
        <v>100</v>
      </c>
      <c r="H222" s="57" t="s">
        <v>64</v>
      </c>
      <c r="I222" s="57" t="s">
        <v>32</v>
      </c>
      <c r="J222" s="21">
        <v>10835886379</v>
      </c>
      <c r="K222" s="55">
        <v>0.02</v>
      </c>
      <c r="L222" s="57" t="s">
        <v>399</v>
      </c>
      <c r="M222" s="57" t="s">
        <v>65</v>
      </c>
      <c r="N222" s="58">
        <v>6.9999999999999999E-4</v>
      </c>
      <c r="O222" s="59">
        <v>2.5000000000000001E-4</v>
      </c>
      <c r="P222" s="57" t="s">
        <v>399</v>
      </c>
      <c r="Q222" s="145">
        <v>157690907.91</v>
      </c>
      <c r="R222" s="21">
        <v>21846495</v>
      </c>
      <c r="S222" s="21">
        <v>0</v>
      </c>
      <c r="T222" s="158">
        <v>123796811</v>
      </c>
      <c r="U222" s="158">
        <v>7588533</v>
      </c>
      <c r="V222" s="21">
        <v>3980055</v>
      </c>
      <c r="W222" s="12">
        <v>479013.91</v>
      </c>
      <c r="X222" s="21">
        <v>0</v>
      </c>
      <c r="Y222" s="21">
        <v>0</v>
      </c>
      <c r="Z222" s="182">
        <v>0</v>
      </c>
      <c r="AA222" s="60">
        <v>1.4500000000000001E-2</v>
      </c>
      <c r="AB222" s="12" t="e">
        <f>+R222+S222+T222+U222+V222+W222+Y222+#REF!+#REF!+#REF!-Q222</f>
        <v>#REF!</v>
      </c>
      <c r="AC222" s="145">
        <f t="shared" si="32"/>
        <v>157211894</v>
      </c>
      <c r="AD222" s="56">
        <f t="shared" si="33"/>
        <v>0.13896210041207188</v>
      </c>
      <c r="AE222" s="56">
        <f t="shared" si="34"/>
        <v>4.8269458543639197E-2</v>
      </c>
      <c r="AF222" s="56">
        <f t="shared" si="35"/>
        <v>2.0161244069833192E-3</v>
      </c>
      <c r="AG222" s="56">
        <f t="shared" si="36"/>
        <v>7.0031492898510028E-4</v>
      </c>
      <c r="AH222" s="192">
        <f t="shared" ref="AH222:AH253" si="37">+AC222/J222+Z222</f>
        <v>1.4508447994127864E-2</v>
      </c>
    </row>
    <row r="223" spans="1:34" ht="13.5" customHeight="1" x14ac:dyDescent="0.2">
      <c r="A223" s="8" t="s">
        <v>556</v>
      </c>
      <c r="B223" s="57" t="s">
        <v>557</v>
      </c>
      <c r="C223" s="57" t="s">
        <v>547</v>
      </c>
      <c r="D223" s="57" t="s">
        <v>27</v>
      </c>
      <c r="E223" s="57" t="s">
        <v>28</v>
      </c>
      <c r="F223" s="57" t="s">
        <v>29</v>
      </c>
      <c r="G223" s="57" t="s">
        <v>38</v>
      </c>
      <c r="H223" s="57" t="s">
        <v>64</v>
      </c>
      <c r="I223" s="57" t="s">
        <v>32</v>
      </c>
      <c r="J223" s="21">
        <v>8098518780</v>
      </c>
      <c r="K223" s="55">
        <v>1.2999999999999999E-2</v>
      </c>
      <c r="L223" s="57" t="s">
        <v>399</v>
      </c>
      <c r="M223" s="57" t="s">
        <v>65</v>
      </c>
      <c r="N223" s="58">
        <v>1.4E-3</v>
      </c>
      <c r="O223" s="59">
        <v>2.5000000000000001E-4</v>
      </c>
      <c r="P223" s="57" t="s">
        <v>399</v>
      </c>
      <c r="Q223" s="145">
        <v>119675833</v>
      </c>
      <c r="R223" s="21">
        <v>15807755</v>
      </c>
      <c r="S223" s="21">
        <v>0</v>
      </c>
      <c r="T223" s="158">
        <v>89569172</v>
      </c>
      <c r="U223" s="158">
        <v>11349160</v>
      </c>
      <c r="V223" s="21">
        <v>2528574</v>
      </c>
      <c r="W223" s="12">
        <v>421172</v>
      </c>
      <c r="X223" s="21">
        <v>0</v>
      </c>
      <c r="Y223" s="21">
        <v>0</v>
      </c>
      <c r="Z223" s="182">
        <v>0</v>
      </c>
      <c r="AA223" s="60">
        <v>1.47E-2</v>
      </c>
      <c r="AB223" s="12" t="e">
        <f>+R223+S223+T223+U223+V223+W223+Y223+#REF!+#REF!+#REF!-Q223</f>
        <v>#REF!</v>
      </c>
      <c r="AC223" s="145">
        <f t="shared" si="32"/>
        <v>119254661</v>
      </c>
      <c r="AD223" s="56">
        <f t="shared" si="33"/>
        <v>0.13255460933304736</v>
      </c>
      <c r="AE223" s="56">
        <f t="shared" si="34"/>
        <v>9.5167433329922432E-2</v>
      </c>
      <c r="AF223" s="56">
        <f t="shared" si="35"/>
        <v>1.9519316345896034E-3</v>
      </c>
      <c r="AG223" s="56">
        <f t="shared" si="36"/>
        <v>1.4013871311909212E-3</v>
      </c>
      <c r="AH223" s="192">
        <f t="shared" si="37"/>
        <v>1.4725490455675649E-2</v>
      </c>
    </row>
    <row r="224" spans="1:34" ht="13.5" customHeight="1" x14ac:dyDescent="0.2">
      <c r="A224" s="8" t="s">
        <v>558</v>
      </c>
      <c r="B224" s="57" t="s">
        <v>559</v>
      </c>
      <c r="C224" s="57" t="s">
        <v>547</v>
      </c>
      <c r="D224" s="57" t="s">
        <v>27</v>
      </c>
      <c r="E224" s="57" t="s">
        <v>28</v>
      </c>
      <c r="F224" s="57" t="s">
        <v>29</v>
      </c>
      <c r="G224" s="57" t="s">
        <v>210</v>
      </c>
      <c r="H224" s="57" t="s">
        <v>64</v>
      </c>
      <c r="I224" s="57" t="s">
        <v>32</v>
      </c>
      <c r="J224" s="21">
        <v>18275790379</v>
      </c>
      <c r="K224" s="55">
        <v>0.02</v>
      </c>
      <c r="L224" s="57" t="s">
        <v>399</v>
      </c>
      <c r="M224" s="57" t="s">
        <v>65</v>
      </c>
      <c r="N224" s="58">
        <v>6.9999999999999999E-4</v>
      </c>
      <c r="O224" s="59">
        <v>2.5000000000000001E-4</v>
      </c>
      <c r="P224" s="57" t="s">
        <v>399</v>
      </c>
      <c r="Q224" s="145">
        <v>280951412</v>
      </c>
      <c r="R224" s="21">
        <v>39376440</v>
      </c>
      <c r="S224" s="21">
        <v>0</v>
      </c>
      <c r="T224" s="158">
        <v>223133165</v>
      </c>
      <c r="U224" s="158">
        <v>12791490</v>
      </c>
      <c r="V224" s="21">
        <v>5076239</v>
      </c>
      <c r="W224" s="12">
        <v>574078</v>
      </c>
      <c r="X224" s="21">
        <v>0</v>
      </c>
      <c r="Y224" s="21">
        <v>0</v>
      </c>
      <c r="Z224" s="182">
        <v>0</v>
      </c>
      <c r="AA224" s="60">
        <v>1.5299999999999999E-2</v>
      </c>
      <c r="AB224" s="12" t="e">
        <f>+R224+S224+T224+U224+V224+W224+Y224+#REF!+#REF!+#REF!-Q224</f>
        <v>#REF!</v>
      </c>
      <c r="AC224" s="145">
        <f t="shared" si="32"/>
        <v>280377334</v>
      </c>
      <c r="AD224" s="56">
        <f t="shared" si="33"/>
        <v>0.1404408817154956</v>
      </c>
      <c r="AE224" s="56">
        <f t="shared" si="34"/>
        <v>4.5622411118296742E-2</v>
      </c>
      <c r="AF224" s="56">
        <f t="shared" si="35"/>
        <v>2.154568376164236E-3</v>
      </c>
      <c r="AG224" s="56">
        <f t="shared" si="36"/>
        <v>6.9991446250654114E-4</v>
      </c>
      <c r="AH224" s="192">
        <f t="shared" si="37"/>
        <v>1.534146147365373E-2</v>
      </c>
    </row>
    <row r="225" spans="1:34" ht="13.5" customHeight="1" x14ac:dyDescent="0.2">
      <c r="A225" s="8" t="s">
        <v>560</v>
      </c>
      <c r="B225" s="57" t="s">
        <v>561</v>
      </c>
      <c r="C225" s="57" t="s">
        <v>547</v>
      </c>
      <c r="D225" s="57" t="s">
        <v>27</v>
      </c>
      <c r="E225" s="57" t="s">
        <v>28</v>
      </c>
      <c r="F225" s="57" t="s">
        <v>29</v>
      </c>
      <c r="G225" s="83" t="s">
        <v>100</v>
      </c>
      <c r="H225" s="57" t="s">
        <v>562</v>
      </c>
      <c r="I225" s="57" t="s">
        <v>286</v>
      </c>
      <c r="J225" s="21">
        <v>64724398.75</v>
      </c>
      <c r="K225" s="55">
        <v>0.01</v>
      </c>
      <c r="L225" s="57" t="s">
        <v>399</v>
      </c>
      <c r="M225" s="57" t="s">
        <v>65</v>
      </c>
      <c r="N225" s="58">
        <v>1.6999999999999999E-3</v>
      </c>
      <c r="O225" s="59">
        <v>2.5000000000000001E-4</v>
      </c>
      <c r="P225" s="57" t="s">
        <v>399</v>
      </c>
      <c r="Q225" s="145">
        <v>548442.76</v>
      </c>
      <c r="R225" s="21">
        <v>62892.02</v>
      </c>
      <c r="S225" s="21">
        <v>0</v>
      </c>
      <c r="T225" s="158">
        <v>356387.94</v>
      </c>
      <c r="U225" s="158">
        <v>109978.9</v>
      </c>
      <c r="V225" s="21">
        <v>17658.510000000002</v>
      </c>
      <c r="W225" s="12">
        <v>1525.39</v>
      </c>
      <c r="X225" s="21">
        <v>0</v>
      </c>
      <c r="Y225" s="21">
        <v>0</v>
      </c>
      <c r="Z225" s="182">
        <v>0</v>
      </c>
      <c r="AA225" s="60">
        <v>8.3999999999999995E-3</v>
      </c>
      <c r="AB225" s="12" t="e">
        <f>+R225+S225+T225+U225+V225+W225+Y225+#REF!+#REF!+#REF!-Q225</f>
        <v>#REF!</v>
      </c>
      <c r="AC225" s="145">
        <f t="shared" si="32"/>
        <v>546917.37</v>
      </c>
      <c r="AD225" s="56">
        <f t="shared" si="33"/>
        <v>0.11499364154405993</v>
      </c>
      <c r="AE225" s="56">
        <f t="shared" si="34"/>
        <v>0.20108869462310183</v>
      </c>
      <c r="AF225" s="56">
        <f t="shared" si="35"/>
        <v>9.7168952071571E-4</v>
      </c>
      <c r="AG225" s="56">
        <f t="shared" si="36"/>
        <v>1.6991876653006375E-3</v>
      </c>
      <c r="AH225" s="192">
        <f t="shared" si="37"/>
        <v>8.4499412982187022E-3</v>
      </c>
    </row>
    <row r="226" spans="1:34" ht="13.5" customHeight="1" x14ac:dyDescent="0.2">
      <c r="A226" s="8" t="s">
        <v>563</v>
      </c>
      <c r="B226" s="57" t="s">
        <v>564</v>
      </c>
      <c r="C226" s="57" t="s">
        <v>547</v>
      </c>
      <c r="D226" s="57" t="s">
        <v>27</v>
      </c>
      <c r="E226" s="57" t="s">
        <v>28</v>
      </c>
      <c r="F226" s="57" t="s">
        <v>29</v>
      </c>
      <c r="G226" s="83" t="s">
        <v>100</v>
      </c>
      <c r="H226" s="57" t="s">
        <v>565</v>
      </c>
      <c r="I226" s="57" t="s">
        <v>53</v>
      </c>
      <c r="J226" s="21">
        <v>68801912.489999995</v>
      </c>
      <c r="K226" s="55">
        <v>0.01</v>
      </c>
      <c r="L226" s="57" t="s">
        <v>399</v>
      </c>
      <c r="M226" s="57" t="s">
        <v>65</v>
      </c>
      <c r="N226" s="58">
        <v>1.6999999999999999E-3</v>
      </c>
      <c r="O226" s="59">
        <v>2.5000000000000001E-4</v>
      </c>
      <c r="P226" s="57" t="s">
        <v>399</v>
      </c>
      <c r="Q226" s="145">
        <v>565354.44999999995</v>
      </c>
      <c r="R226" s="21">
        <v>64376.55</v>
      </c>
      <c r="S226" s="21">
        <v>0</v>
      </c>
      <c r="T226" s="158">
        <v>364800.22</v>
      </c>
      <c r="U226" s="158">
        <v>116896.72</v>
      </c>
      <c r="V226" s="21">
        <v>18554.010000000002</v>
      </c>
      <c r="W226" s="12">
        <v>726.95</v>
      </c>
      <c r="X226" s="21">
        <v>0</v>
      </c>
      <c r="Y226" s="21">
        <v>0</v>
      </c>
      <c r="Z226" s="182">
        <v>0</v>
      </c>
      <c r="AA226" s="60">
        <v>8.2000000000000007E-3</v>
      </c>
      <c r="AB226" s="12" t="e">
        <f>+R226+S226+T226+U226+V226+W226+Y226+#REF!+#REF!+#REF!-Q226</f>
        <v>#REF!</v>
      </c>
      <c r="AC226" s="145">
        <f t="shared" si="32"/>
        <v>564627.5</v>
      </c>
      <c r="AD226" s="56">
        <f t="shared" si="33"/>
        <v>0.11401596627865275</v>
      </c>
      <c r="AE226" s="56">
        <f t="shared" si="34"/>
        <v>0.20703334499293782</v>
      </c>
      <c r="AF226" s="56">
        <f t="shared" si="35"/>
        <v>9.3567965875013725E-4</v>
      </c>
      <c r="AG226" s="56">
        <f t="shared" si="36"/>
        <v>1.6990330031449394E-3</v>
      </c>
      <c r="AH226" s="192">
        <f t="shared" si="37"/>
        <v>8.206566933471009E-3</v>
      </c>
    </row>
    <row r="227" spans="1:34" ht="13.5" customHeight="1" x14ac:dyDescent="0.2">
      <c r="A227" s="8" t="s">
        <v>567</v>
      </c>
      <c r="B227" s="57" t="s">
        <v>566</v>
      </c>
      <c r="C227" s="57" t="s">
        <v>547</v>
      </c>
      <c r="D227" s="57" t="s">
        <v>27</v>
      </c>
      <c r="E227" s="57" t="s">
        <v>28</v>
      </c>
      <c r="F227" s="57" t="s">
        <v>41</v>
      </c>
      <c r="G227" s="57" t="s">
        <v>63</v>
      </c>
      <c r="H227" s="57" t="s">
        <v>74</v>
      </c>
      <c r="I227" s="57" t="s">
        <v>32</v>
      </c>
      <c r="J227" s="21">
        <v>11130724685</v>
      </c>
      <c r="K227" s="55">
        <v>0.02</v>
      </c>
      <c r="L227" s="57"/>
      <c r="M227" s="57"/>
      <c r="N227" s="58">
        <v>1.75E-3</v>
      </c>
      <c r="O227" s="59">
        <v>2.5000000000000001E-4</v>
      </c>
      <c r="P227" s="57"/>
      <c r="Q227" s="145">
        <v>80278501</v>
      </c>
      <c r="R227" s="21">
        <v>8596941</v>
      </c>
      <c r="S227" s="21">
        <v>0</v>
      </c>
      <c r="T227" s="158">
        <v>48715989</v>
      </c>
      <c r="U227" s="158">
        <v>19446913</v>
      </c>
      <c r="V227" s="21">
        <v>3408502</v>
      </c>
      <c r="W227" s="12">
        <v>110156</v>
      </c>
      <c r="X227" s="21">
        <v>0</v>
      </c>
      <c r="Y227" s="21">
        <v>0</v>
      </c>
      <c r="Z227" s="180">
        <v>4.4000000000000003E-3</v>
      </c>
      <c r="AA227" s="60">
        <v>1.17E-2</v>
      </c>
      <c r="AB227" s="12" t="e">
        <f>+R227+S227+T227+U227+V227+W227+Y227+#REF!+#REF!+#REF!-Q227-#REF!</f>
        <v>#REF!</v>
      </c>
      <c r="AC227" s="145">
        <f t="shared" si="32"/>
        <v>80168345</v>
      </c>
      <c r="AD227" s="56">
        <f t="shared" si="33"/>
        <v>0.10723610422542713</v>
      </c>
      <c r="AE227" s="56">
        <f t="shared" si="34"/>
        <v>0.24257595688173431</v>
      </c>
      <c r="AF227" s="56">
        <f t="shared" si="35"/>
        <v>7.7236130110965907E-4</v>
      </c>
      <c r="AG227" s="56">
        <f t="shared" si="36"/>
        <v>1.7471380840285333E-3</v>
      </c>
      <c r="AH227" s="192">
        <f t="shared" si="37"/>
        <v>1.1602437152006515E-2</v>
      </c>
    </row>
    <row r="228" spans="1:34" ht="13.5" customHeight="1" x14ac:dyDescent="0.2">
      <c r="A228" s="8" t="s">
        <v>568</v>
      </c>
      <c r="B228" s="57" t="s">
        <v>569</v>
      </c>
      <c r="C228" s="57" t="s">
        <v>547</v>
      </c>
      <c r="D228" s="57" t="s">
        <v>27</v>
      </c>
      <c r="E228" s="57" t="s">
        <v>28</v>
      </c>
      <c r="F228" s="57" t="s">
        <v>41</v>
      </c>
      <c r="G228" s="57" t="s">
        <v>277</v>
      </c>
      <c r="H228" s="57" t="s">
        <v>74</v>
      </c>
      <c r="I228" s="57" t="s">
        <v>32</v>
      </c>
      <c r="J228" s="21">
        <v>90939100060</v>
      </c>
      <c r="K228" s="55">
        <v>0.01</v>
      </c>
      <c r="L228" s="57" t="s">
        <v>399</v>
      </c>
      <c r="M228" s="57" t="s">
        <v>65</v>
      </c>
      <c r="N228" s="58">
        <v>1.75E-3</v>
      </c>
      <c r="O228" s="59">
        <v>2.5000000000000001E-4</v>
      </c>
      <c r="P228" s="57" t="s">
        <v>399</v>
      </c>
      <c r="Q228" s="145">
        <v>462844841</v>
      </c>
      <c r="R228" s="21">
        <v>42072115</v>
      </c>
      <c r="S228" s="21">
        <v>0</v>
      </c>
      <c r="T228" s="158">
        <v>238408653</v>
      </c>
      <c r="U228" s="158">
        <v>159081960</v>
      </c>
      <c r="V228" s="21">
        <v>23249123</v>
      </c>
      <c r="W228" s="12">
        <v>32990</v>
      </c>
      <c r="X228" s="21">
        <v>0</v>
      </c>
      <c r="Y228" s="21">
        <v>0</v>
      </c>
      <c r="Z228" s="180">
        <v>1.3599999999999999E-2</v>
      </c>
      <c r="AA228" s="60">
        <v>1.8700000000000001E-2</v>
      </c>
      <c r="AB228" s="12" t="e">
        <f>+R228+S228+T228+U228+V228+W228+Y228+#REF!+#REF!+#REF!-Q228</f>
        <v>#REF!</v>
      </c>
      <c r="AC228" s="145">
        <f t="shared" si="32"/>
        <v>462811851</v>
      </c>
      <c r="AD228" s="56">
        <f t="shared" si="33"/>
        <v>9.0905440102915597E-2</v>
      </c>
      <c r="AE228" s="56">
        <f t="shared" si="34"/>
        <v>0.34372922745230222</v>
      </c>
      <c r="AF228" s="56">
        <f t="shared" si="35"/>
        <v>4.6264054705007603E-4</v>
      </c>
      <c r="AG228" s="56">
        <f t="shared" si="36"/>
        <v>1.7493241069577393E-3</v>
      </c>
      <c r="AH228" s="192">
        <f t="shared" si="37"/>
        <v>1.8689250396085346E-2</v>
      </c>
    </row>
    <row r="229" spans="1:34" ht="13.5" customHeight="1" x14ac:dyDescent="0.2">
      <c r="A229" s="8" t="s">
        <v>570</v>
      </c>
      <c r="B229" s="57" t="s">
        <v>571</v>
      </c>
      <c r="C229" s="57" t="s">
        <v>547</v>
      </c>
      <c r="D229" s="57" t="s">
        <v>27</v>
      </c>
      <c r="E229" s="57" t="s">
        <v>28</v>
      </c>
      <c r="F229" s="57" t="s">
        <v>45</v>
      </c>
      <c r="G229" s="57" t="s">
        <v>46</v>
      </c>
      <c r="H229" s="57" t="s">
        <v>64</v>
      </c>
      <c r="I229" s="57" t="s">
        <v>32</v>
      </c>
      <c r="J229" s="21">
        <v>2595033110</v>
      </c>
      <c r="K229" s="55">
        <v>0.01</v>
      </c>
      <c r="L229" s="57" t="s">
        <v>399</v>
      </c>
      <c r="M229" s="57" t="s">
        <v>65</v>
      </c>
      <c r="N229" s="58">
        <v>1.75E-3</v>
      </c>
      <c r="O229" s="59">
        <v>2.5000000000000001E-4</v>
      </c>
      <c r="P229" s="57" t="s">
        <v>399</v>
      </c>
      <c r="Q229" s="145">
        <v>38784937</v>
      </c>
      <c r="R229" s="21">
        <v>3112159</v>
      </c>
      <c r="S229" s="21">
        <v>0</v>
      </c>
      <c r="T229" s="158">
        <v>17635560</v>
      </c>
      <c r="U229" s="158">
        <v>4538562</v>
      </c>
      <c r="V229" s="21">
        <v>1474285</v>
      </c>
      <c r="W229" s="12">
        <v>12024371</v>
      </c>
      <c r="X229" s="21">
        <v>0</v>
      </c>
      <c r="Y229" s="21">
        <v>0</v>
      </c>
      <c r="Z229" s="182">
        <v>0</v>
      </c>
      <c r="AA229" s="60">
        <v>1.03E-2</v>
      </c>
      <c r="AB229" s="12" t="e">
        <f>+R229+S229+T229+U229+V229+W229+Y229+#REF!+#REF!+#REF!-Q229</f>
        <v>#REF!</v>
      </c>
      <c r="AC229" s="145">
        <f t="shared" si="32"/>
        <v>26760566</v>
      </c>
      <c r="AD229" s="56">
        <f t="shared" si="33"/>
        <v>0.11629645650992583</v>
      </c>
      <c r="AE229" s="56">
        <f t="shared" si="34"/>
        <v>0.16959887918663605</v>
      </c>
      <c r="AF229" s="56">
        <f t="shared" si="35"/>
        <v>1.1992752570313063E-3</v>
      </c>
      <c r="AG229" s="56">
        <f t="shared" si="36"/>
        <v>1.7489418468344706E-3</v>
      </c>
      <c r="AH229" s="192">
        <f t="shared" si="37"/>
        <v>1.0312225264825234E-2</v>
      </c>
    </row>
    <row r="230" spans="1:34" ht="13.5" customHeight="1" x14ac:dyDescent="0.2">
      <c r="A230" s="8" t="s">
        <v>572</v>
      </c>
      <c r="B230" s="57" t="s">
        <v>573</v>
      </c>
      <c r="C230" s="57" t="s">
        <v>547</v>
      </c>
      <c r="D230" s="57" t="s">
        <v>27</v>
      </c>
      <c r="E230" s="57" t="s">
        <v>28</v>
      </c>
      <c r="F230" s="57" t="s">
        <v>41</v>
      </c>
      <c r="G230" s="57" t="s">
        <v>73</v>
      </c>
      <c r="H230" s="57" t="s">
        <v>74</v>
      </c>
      <c r="I230" s="57" t="s">
        <v>32</v>
      </c>
      <c r="J230" s="21">
        <v>1472127143</v>
      </c>
      <c r="K230" s="55">
        <v>0.02</v>
      </c>
      <c r="L230" s="57" t="s">
        <v>399</v>
      </c>
      <c r="M230" s="57" t="s">
        <v>65</v>
      </c>
      <c r="N230" s="58">
        <v>1.75E-3</v>
      </c>
      <c r="O230" s="59">
        <v>2.5000000000000001E-4</v>
      </c>
      <c r="P230" s="57" t="s">
        <v>399</v>
      </c>
      <c r="Q230" s="145">
        <v>18367864</v>
      </c>
      <c r="R230" s="21">
        <v>2230764</v>
      </c>
      <c r="S230" s="21">
        <v>0</v>
      </c>
      <c r="T230" s="158">
        <v>12640991</v>
      </c>
      <c r="U230" s="158">
        <v>2572058</v>
      </c>
      <c r="V230" s="21">
        <v>824576</v>
      </c>
      <c r="W230" s="12">
        <v>99475</v>
      </c>
      <c r="X230" s="21">
        <v>0</v>
      </c>
      <c r="Y230" s="21">
        <v>0</v>
      </c>
      <c r="Z230" s="182">
        <v>0</v>
      </c>
      <c r="AA230" s="60">
        <v>1.24E-2</v>
      </c>
      <c r="AB230" s="12" t="e">
        <f>+R230+S230+T230+U230+V230+W230+Y230+#REF!+#REF!+#REF!-Q230</f>
        <v>#REF!</v>
      </c>
      <c r="AC230" s="145">
        <f t="shared" si="32"/>
        <v>18268389</v>
      </c>
      <c r="AD230" s="56">
        <f t="shared" si="33"/>
        <v>0.1221106031845501</v>
      </c>
      <c r="AE230" s="56">
        <f t="shared" si="34"/>
        <v>0.14079281977190217</v>
      </c>
      <c r="AF230" s="56">
        <f t="shared" si="35"/>
        <v>1.5153337879865449E-3</v>
      </c>
      <c r="AG230" s="56">
        <f t="shared" si="36"/>
        <v>1.7471711001527264E-3</v>
      </c>
      <c r="AH230" s="192">
        <f t="shared" si="37"/>
        <v>1.2409518489531715E-2</v>
      </c>
    </row>
    <row r="231" spans="1:34" ht="13.5" customHeight="1" x14ac:dyDescent="0.2">
      <c r="A231" s="8" t="s">
        <v>574</v>
      </c>
      <c r="B231" s="57" t="s">
        <v>575</v>
      </c>
      <c r="C231" s="57" t="s">
        <v>547</v>
      </c>
      <c r="D231" s="57" t="s">
        <v>27</v>
      </c>
      <c r="E231" s="57" t="s">
        <v>28</v>
      </c>
      <c r="F231" s="57" t="s">
        <v>41</v>
      </c>
      <c r="G231" s="57" t="s">
        <v>38</v>
      </c>
      <c r="H231" s="57" t="s">
        <v>64</v>
      </c>
      <c r="I231" s="57" t="s">
        <v>32</v>
      </c>
      <c r="J231" s="21">
        <v>3336990927</v>
      </c>
      <c r="K231" s="55">
        <v>0.02</v>
      </c>
      <c r="L231" s="57" t="s">
        <v>399</v>
      </c>
      <c r="M231" s="57" t="s">
        <v>65</v>
      </c>
      <c r="N231" s="58">
        <v>1.75E-3</v>
      </c>
      <c r="O231" s="59">
        <v>2.5000000000000001E-4</v>
      </c>
      <c r="P231" s="57" t="s">
        <v>399</v>
      </c>
      <c r="Q231" s="145">
        <v>24084805</v>
      </c>
      <c r="R231" s="21">
        <v>2502772</v>
      </c>
      <c r="S231" s="21">
        <v>0</v>
      </c>
      <c r="T231" s="158">
        <v>14182375</v>
      </c>
      <c r="U231" s="158">
        <v>5839800</v>
      </c>
      <c r="V231" s="21">
        <v>1291326</v>
      </c>
      <c r="W231" s="12">
        <v>268532</v>
      </c>
      <c r="X231" s="21">
        <v>0</v>
      </c>
      <c r="Y231" s="21">
        <v>0</v>
      </c>
      <c r="Z231" s="180">
        <v>1.34E-2</v>
      </c>
      <c r="AA231" s="60">
        <v>2.0500000000000001E-2</v>
      </c>
      <c r="AB231" s="12" t="e">
        <f>+R231+S231+T231+U231+V231+W231+Y231+#REF!+#REF!+#REF!-Q231</f>
        <v>#REF!</v>
      </c>
      <c r="AC231" s="145">
        <f t="shared" si="32"/>
        <v>23816273</v>
      </c>
      <c r="AD231" s="56">
        <f t="shared" si="33"/>
        <v>0.10508663551177802</v>
      </c>
      <c r="AE231" s="56">
        <f t="shared" si="34"/>
        <v>0.24520209354335165</v>
      </c>
      <c r="AF231" s="56">
        <f t="shared" si="35"/>
        <v>7.5000863195334667E-4</v>
      </c>
      <c r="AG231" s="56">
        <f t="shared" si="36"/>
        <v>1.7500197416629056E-3</v>
      </c>
      <c r="AH231" s="192">
        <f t="shared" si="37"/>
        <v>2.0537050570710168E-2</v>
      </c>
    </row>
    <row r="232" spans="1:34" ht="13.5" customHeight="1" x14ac:dyDescent="0.2">
      <c r="A232" s="8" t="s">
        <v>576</v>
      </c>
      <c r="B232" s="57" t="s">
        <v>577</v>
      </c>
      <c r="C232" s="57" t="s">
        <v>547</v>
      </c>
      <c r="D232" s="57" t="s">
        <v>27</v>
      </c>
      <c r="E232" s="57" t="s">
        <v>28</v>
      </c>
      <c r="F232" s="57" t="s">
        <v>91</v>
      </c>
      <c r="G232" s="57" t="s">
        <v>578</v>
      </c>
      <c r="H232" s="57" t="s">
        <v>64</v>
      </c>
      <c r="I232" s="57" t="s">
        <v>32</v>
      </c>
      <c r="J232" s="21">
        <v>244316140501.38339</v>
      </c>
      <c r="K232" s="55">
        <v>0.02</v>
      </c>
      <c r="L232" s="57" t="s">
        <v>399</v>
      </c>
      <c r="M232" s="57" t="s">
        <v>65</v>
      </c>
      <c r="N232" s="58">
        <v>1.5E-3</v>
      </c>
      <c r="O232" s="59">
        <v>2.5000000000000001E-4</v>
      </c>
      <c r="P232" s="57" t="s">
        <v>399</v>
      </c>
      <c r="Q232" s="145">
        <v>3762628848</v>
      </c>
      <c r="R232" s="21">
        <v>686963374</v>
      </c>
      <c r="S232" s="21">
        <v>0</v>
      </c>
      <c r="T232" s="158">
        <v>2508314531</v>
      </c>
      <c r="U232" s="158">
        <v>366479446</v>
      </c>
      <c r="V232" s="21">
        <v>114880592</v>
      </c>
      <c r="W232" s="12">
        <v>2323998</v>
      </c>
      <c r="X232" s="21">
        <v>0</v>
      </c>
      <c r="Y232" s="21">
        <v>83666907</v>
      </c>
      <c r="Z232" s="182">
        <v>0</v>
      </c>
      <c r="AA232" s="60">
        <v>1.6299999999999999E-2</v>
      </c>
      <c r="AB232" s="12" t="e">
        <f>+R232+S232+T232+U232+V232+W232+Y232+#REF!+#REF!+#REF!-Q232-#REF!</f>
        <v>#REF!</v>
      </c>
      <c r="AC232" s="145">
        <f t="shared" si="32"/>
        <v>3676637943</v>
      </c>
      <c r="AD232" s="56">
        <f t="shared" si="33"/>
        <v>0.18684553242668855</v>
      </c>
      <c r="AE232" s="56">
        <f t="shared" si="34"/>
        <v>9.9677871925829706E-2</v>
      </c>
      <c r="AF232" s="56">
        <f t="shared" si="35"/>
        <v>2.8117805585427961E-3</v>
      </c>
      <c r="AG232" s="56">
        <f t="shared" si="36"/>
        <v>1.5000214281705422E-3</v>
      </c>
      <c r="AH232" s="192">
        <f t="shared" si="37"/>
        <v>1.5048690338079328E-2</v>
      </c>
    </row>
    <row r="233" spans="1:34" ht="13.5" customHeight="1" x14ac:dyDescent="0.2">
      <c r="A233" s="8" t="s">
        <v>579</v>
      </c>
      <c r="B233" s="57" t="s">
        <v>580</v>
      </c>
      <c r="C233" s="57" t="s">
        <v>547</v>
      </c>
      <c r="D233" s="57" t="s">
        <v>27</v>
      </c>
      <c r="E233" s="57" t="s">
        <v>28</v>
      </c>
      <c r="F233" s="57" t="s">
        <v>41</v>
      </c>
      <c r="G233" s="57" t="s">
        <v>42</v>
      </c>
      <c r="H233" s="57" t="s">
        <v>64</v>
      </c>
      <c r="I233" s="57" t="s">
        <v>32</v>
      </c>
      <c r="J233" s="21">
        <v>27624525037</v>
      </c>
      <c r="K233" s="55">
        <v>2.5000000000000001E-2</v>
      </c>
      <c r="L233" s="57" t="s">
        <v>399</v>
      </c>
      <c r="M233" s="57" t="s">
        <v>65</v>
      </c>
      <c r="N233" s="58">
        <v>6.9999999999999999E-4</v>
      </c>
      <c r="O233" s="59">
        <v>2.5000000000000001E-4</v>
      </c>
      <c r="P233" s="57" t="s">
        <v>399</v>
      </c>
      <c r="Q233" s="145">
        <v>305526016</v>
      </c>
      <c r="R233" s="21">
        <v>41748424</v>
      </c>
      <c r="S233" s="21">
        <v>0</v>
      </c>
      <c r="T233" s="158">
        <v>236574416</v>
      </c>
      <c r="U233" s="158">
        <v>19340481</v>
      </c>
      <c r="V233" s="21">
        <v>7860194</v>
      </c>
      <c r="W233" s="12">
        <v>2501</v>
      </c>
      <c r="X233" s="21">
        <v>0</v>
      </c>
      <c r="Y233" s="21">
        <v>0</v>
      </c>
      <c r="Z233" s="180">
        <v>1.5699999999999999E-2</v>
      </c>
      <c r="AA233" s="60">
        <v>2.6700000000000002E-2</v>
      </c>
      <c r="AB233" s="12" t="e">
        <f>+R233+S233+T233+U233+V233+W233+Y233+#REF!+#REF!+#REF!-Q233</f>
        <v>#REF!</v>
      </c>
      <c r="AC233" s="145">
        <f t="shared" si="32"/>
        <v>305523515</v>
      </c>
      <c r="AD233" s="56">
        <f t="shared" si="33"/>
        <v>0.13664553446892622</v>
      </c>
      <c r="AE233" s="56">
        <f t="shared" si="34"/>
        <v>6.3302757563521744E-2</v>
      </c>
      <c r="AF233" s="56">
        <f t="shared" si="35"/>
        <v>1.5112811512264046E-3</v>
      </c>
      <c r="AG233" s="56">
        <f t="shared" si="36"/>
        <v>7.0011994682607438E-4</v>
      </c>
      <c r="AH233" s="192">
        <f t="shared" si="37"/>
        <v>2.6759864905940824E-2</v>
      </c>
    </row>
    <row r="234" spans="1:34" ht="13.5" customHeight="1" x14ac:dyDescent="0.2">
      <c r="A234" s="8" t="s">
        <v>581</v>
      </c>
      <c r="B234" s="57" t="s">
        <v>582</v>
      </c>
      <c r="C234" s="57" t="s">
        <v>547</v>
      </c>
      <c r="D234" s="57" t="s">
        <v>27</v>
      </c>
      <c r="E234" s="57" t="s">
        <v>28</v>
      </c>
      <c r="F234" s="57" t="s">
        <v>91</v>
      </c>
      <c r="G234" s="57" t="s">
        <v>578</v>
      </c>
      <c r="H234" s="57" t="s">
        <v>565</v>
      </c>
      <c r="I234" s="57" t="s">
        <v>53</v>
      </c>
      <c r="J234" s="21">
        <v>204906274.10221347</v>
      </c>
      <c r="K234" s="55">
        <v>0.02</v>
      </c>
      <c r="L234" s="57" t="s">
        <v>399</v>
      </c>
      <c r="M234" s="57" t="s">
        <v>65</v>
      </c>
      <c r="N234" s="58">
        <v>1.5E-3</v>
      </c>
      <c r="O234" s="59">
        <v>2.5000000000000001E-4</v>
      </c>
      <c r="P234" s="57" t="s">
        <v>399</v>
      </c>
      <c r="Q234" s="145">
        <v>3016665.7817015466</v>
      </c>
      <c r="R234" s="21">
        <v>566631.02988345141</v>
      </c>
      <c r="S234" s="21">
        <v>0</v>
      </c>
      <c r="T234" s="158">
        <v>2069026.717266347</v>
      </c>
      <c r="U234" s="158">
        <v>302262.98389913939</v>
      </c>
      <c r="V234" s="21">
        <v>78299.809457270792</v>
      </c>
      <c r="W234" s="12">
        <v>445.24119533805458</v>
      </c>
      <c r="X234" s="21">
        <v>0</v>
      </c>
      <c r="Y234" s="21">
        <v>0</v>
      </c>
      <c r="Z234" s="182">
        <v>0</v>
      </c>
      <c r="AA234" s="60">
        <v>1.5299999999999999E-2</v>
      </c>
      <c r="AB234" s="12" t="e">
        <f>+R234+S234+T234+U234+V234+W234+Y234+#REF!+#REF!+#REF!-Q234-#REF!</f>
        <v>#REF!</v>
      </c>
      <c r="AC234" s="145">
        <f t="shared" si="32"/>
        <v>3016220.5405062088</v>
      </c>
      <c r="AD234" s="56">
        <f t="shared" si="33"/>
        <v>0.18786127283264054</v>
      </c>
      <c r="AE234" s="56">
        <f t="shared" si="34"/>
        <v>0.1002124943583903</v>
      </c>
      <c r="AF234" s="56">
        <f t="shared" si="35"/>
        <v>2.7653181063689572E-3</v>
      </c>
      <c r="AG234" s="56">
        <f t="shared" si="36"/>
        <v>1.4751280077854592E-3</v>
      </c>
      <c r="AH234" s="192">
        <f t="shared" si="37"/>
        <v>1.4720000906373548E-2</v>
      </c>
    </row>
    <row r="235" spans="1:34" ht="13.5" customHeight="1" x14ac:dyDescent="0.2">
      <c r="A235" s="8" t="s">
        <v>583</v>
      </c>
      <c r="B235" s="57" t="s">
        <v>584</v>
      </c>
      <c r="C235" s="57" t="s">
        <v>547</v>
      </c>
      <c r="D235" s="57" t="s">
        <v>27</v>
      </c>
      <c r="E235" s="57" t="s">
        <v>28</v>
      </c>
      <c r="F235" s="57" t="s">
        <v>29</v>
      </c>
      <c r="G235" s="57" t="s">
        <v>30</v>
      </c>
      <c r="H235" s="57" t="s">
        <v>64</v>
      </c>
      <c r="I235" s="57" t="s">
        <v>32</v>
      </c>
      <c r="J235" s="21">
        <v>123750520838</v>
      </c>
      <c r="K235" s="55">
        <v>1.4999999999999999E-2</v>
      </c>
      <c r="L235" s="57" t="s">
        <v>399</v>
      </c>
      <c r="M235" s="57" t="s">
        <v>65</v>
      </c>
      <c r="N235" s="58">
        <v>1.4E-3</v>
      </c>
      <c r="O235" s="59">
        <v>2.5000000000000001E-4</v>
      </c>
      <c r="P235" s="57" t="s">
        <v>399</v>
      </c>
      <c r="Q235" s="145">
        <v>1725634345</v>
      </c>
      <c r="R235" s="21">
        <v>227931982</v>
      </c>
      <c r="S235" s="21">
        <v>0</v>
      </c>
      <c r="T235" s="158">
        <v>1291614575</v>
      </c>
      <c r="U235" s="158">
        <v>173132259</v>
      </c>
      <c r="V235" s="21">
        <v>31687907</v>
      </c>
      <c r="W235" s="12">
        <v>1267622</v>
      </c>
      <c r="X235" s="21">
        <v>0</v>
      </c>
      <c r="Y235" s="21">
        <v>0</v>
      </c>
      <c r="Z235" s="182">
        <v>0</v>
      </c>
      <c r="AA235" s="60">
        <v>1.3899999999999999E-2</v>
      </c>
      <c r="AB235" s="12" t="e">
        <f>+R235+S235+T235+U235+V235+W235+Y235+#REF!+#REF!+#REF!-Q235</f>
        <v>#REF!</v>
      </c>
      <c r="AC235" s="145">
        <f t="shared" si="32"/>
        <v>1724366723</v>
      </c>
      <c r="AD235" s="56">
        <f t="shared" si="33"/>
        <v>0.13218300896195154</v>
      </c>
      <c r="AE235" s="56">
        <f t="shared" si="34"/>
        <v>0.1004033867568436</v>
      </c>
      <c r="AF235" s="56">
        <f t="shared" si="35"/>
        <v>1.8418668499858876E-3</v>
      </c>
      <c r="AG235" s="56">
        <f t="shared" si="36"/>
        <v>1.3990426692962765E-3</v>
      </c>
      <c r="AH235" s="192">
        <f t="shared" si="37"/>
        <v>1.3934217903271238E-2</v>
      </c>
    </row>
    <row r="236" spans="1:34" ht="13.5" customHeight="1" x14ac:dyDescent="0.2">
      <c r="A236" s="8" t="s">
        <v>585</v>
      </c>
      <c r="B236" s="57" t="s">
        <v>586</v>
      </c>
      <c r="C236" s="57" t="s">
        <v>547</v>
      </c>
      <c r="D236" s="57" t="s">
        <v>27</v>
      </c>
      <c r="E236" s="57" t="s">
        <v>28</v>
      </c>
      <c r="F236" s="57" t="s">
        <v>41</v>
      </c>
      <c r="G236" s="57" t="s">
        <v>46</v>
      </c>
      <c r="H236" s="57" t="s">
        <v>74</v>
      </c>
      <c r="I236" s="57" t="s">
        <v>32</v>
      </c>
      <c r="J236" s="21">
        <v>687135864</v>
      </c>
      <c r="K236" s="55">
        <v>0.02</v>
      </c>
      <c r="L236" s="57" t="s">
        <v>399</v>
      </c>
      <c r="M236" s="57" t="s">
        <v>65</v>
      </c>
      <c r="N236" s="58">
        <v>6.9999999999999999E-4</v>
      </c>
      <c r="O236" s="59">
        <v>2.5000000000000001E-4</v>
      </c>
      <c r="P236" s="57" t="s">
        <v>399</v>
      </c>
      <c r="Q236" s="145">
        <v>14874584</v>
      </c>
      <c r="R236" s="21">
        <v>2062083</v>
      </c>
      <c r="S236" s="21">
        <v>0</v>
      </c>
      <c r="T236" s="158">
        <v>11685131</v>
      </c>
      <c r="U236" s="158">
        <v>481152</v>
      </c>
      <c r="V236" s="21">
        <v>560991</v>
      </c>
      <c r="W236" s="12">
        <v>85227</v>
      </c>
      <c r="X236" s="21">
        <v>0</v>
      </c>
      <c r="Y236" s="21">
        <v>0</v>
      </c>
      <c r="Z236" s="180">
        <v>1.6E-2</v>
      </c>
      <c r="AA236" s="60">
        <v>2.3400000000000001E-2</v>
      </c>
      <c r="AB236" s="12" t="e">
        <f>+R236+S236+T236+U236+V236+W236+Y236+#REF!+#REF!+#REF!-Q236-#REF!</f>
        <v>#REF!</v>
      </c>
      <c r="AC236" s="145">
        <f t="shared" si="32"/>
        <v>14789357</v>
      </c>
      <c r="AD236" s="56">
        <f t="shared" si="33"/>
        <v>0.13943019970374643</v>
      </c>
      <c r="AE236" s="56">
        <f t="shared" si="34"/>
        <v>3.2533665932873213E-2</v>
      </c>
      <c r="AF236" s="56">
        <f t="shared" si="35"/>
        <v>3.0009829322487523E-3</v>
      </c>
      <c r="AG236" s="56">
        <f t="shared" si="36"/>
        <v>7.0022833213665586E-4</v>
      </c>
      <c r="AH236" s="192">
        <f t="shared" si="37"/>
        <v>3.7523191809414852E-2</v>
      </c>
    </row>
    <row r="237" spans="1:34" ht="13.5" customHeight="1" x14ac:dyDescent="0.2">
      <c r="A237" s="8" t="s">
        <v>587</v>
      </c>
      <c r="B237" s="57" t="s">
        <v>588</v>
      </c>
      <c r="C237" s="57" t="s">
        <v>547</v>
      </c>
      <c r="D237" s="57" t="s">
        <v>27</v>
      </c>
      <c r="E237" s="57" t="s">
        <v>28</v>
      </c>
      <c r="F237" s="57" t="s">
        <v>41</v>
      </c>
      <c r="G237" s="57" t="s">
        <v>73</v>
      </c>
      <c r="H237" s="57" t="s">
        <v>74</v>
      </c>
      <c r="I237" s="57" t="s">
        <v>32</v>
      </c>
      <c r="J237" s="21">
        <v>3499977715</v>
      </c>
      <c r="K237" s="55">
        <v>0.02</v>
      </c>
      <c r="L237" s="57" t="s">
        <v>399</v>
      </c>
      <c r="M237" s="57" t="s">
        <v>65</v>
      </c>
      <c r="N237" s="58">
        <v>1.75E-3</v>
      </c>
      <c r="O237" s="59">
        <v>2.5000000000000001E-4</v>
      </c>
      <c r="P237" s="57" t="s">
        <v>399</v>
      </c>
      <c r="Q237" s="145">
        <v>21826736</v>
      </c>
      <c r="R237" s="21">
        <v>2139708</v>
      </c>
      <c r="S237" s="21">
        <v>0</v>
      </c>
      <c r="T237" s="158">
        <v>12125015</v>
      </c>
      <c r="U237" s="158">
        <v>6115016</v>
      </c>
      <c r="V237" s="21">
        <v>1444497</v>
      </c>
      <c r="W237" s="12">
        <v>2500</v>
      </c>
      <c r="X237" s="21">
        <v>0</v>
      </c>
      <c r="Y237" s="21">
        <v>0</v>
      </c>
      <c r="Z237" s="180">
        <v>1.38E-2</v>
      </c>
      <c r="AA237" s="60">
        <v>2.01E-2</v>
      </c>
      <c r="AB237" s="12" t="e">
        <f>+R237+S237+T237+U237+V237+W237+Y237+#REF!+#REF!+#REF!-Q237</f>
        <v>#REF!</v>
      </c>
      <c r="AC237" s="145">
        <f t="shared" si="32"/>
        <v>21824236</v>
      </c>
      <c r="AD237" s="56">
        <f t="shared" si="33"/>
        <v>9.8042744772371418E-2</v>
      </c>
      <c r="AE237" s="56">
        <f t="shared" si="34"/>
        <v>0.28019381755219291</v>
      </c>
      <c r="AF237" s="56">
        <f t="shared" si="35"/>
        <v>6.1134903540378685E-4</v>
      </c>
      <c r="AG237" s="56">
        <f t="shared" si="36"/>
        <v>1.7471585529795295E-3</v>
      </c>
      <c r="AH237" s="192">
        <f t="shared" si="37"/>
        <v>2.0035535702546608E-2</v>
      </c>
    </row>
    <row r="238" spans="1:34" ht="13.5" customHeight="1" x14ac:dyDescent="0.2">
      <c r="A238" s="8" t="s">
        <v>589</v>
      </c>
      <c r="B238" s="57" t="s">
        <v>590</v>
      </c>
      <c r="C238" s="57" t="s">
        <v>547</v>
      </c>
      <c r="D238" s="57" t="s">
        <v>27</v>
      </c>
      <c r="E238" s="57" t="s">
        <v>28</v>
      </c>
      <c r="F238" s="57" t="s">
        <v>79</v>
      </c>
      <c r="G238" s="57" t="s">
        <v>73</v>
      </c>
      <c r="H238" s="57" t="s">
        <v>74</v>
      </c>
      <c r="I238" s="57" t="s">
        <v>32</v>
      </c>
      <c r="J238" s="21">
        <v>2676459035</v>
      </c>
      <c r="K238" s="55">
        <v>0.02</v>
      </c>
      <c r="L238" s="57" t="s">
        <v>399</v>
      </c>
      <c r="M238" s="57" t="s">
        <v>65</v>
      </c>
      <c r="N238" s="58">
        <v>1.75E-3</v>
      </c>
      <c r="O238" s="59">
        <v>2.5000000000000001E-4</v>
      </c>
      <c r="P238" s="57" t="s">
        <v>399</v>
      </c>
      <c r="Q238" s="145">
        <v>33045134</v>
      </c>
      <c r="R238" s="21">
        <v>4047915</v>
      </c>
      <c r="S238" s="21">
        <v>0</v>
      </c>
      <c r="T238" s="158">
        <v>22938194</v>
      </c>
      <c r="U238" s="158">
        <v>4665553</v>
      </c>
      <c r="V238" s="21">
        <v>1173916</v>
      </c>
      <c r="W238" s="12">
        <v>219556</v>
      </c>
      <c r="X238" s="21">
        <v>0</v>
      </c>
      <c r="Y238" s="21">
        <v>0</v>
      </c>
      <c r="Z238" s="182">
        <v>0</v>
      </c>
      <c r="AA238" s="60">
        <v>1.23E-2</v>
      </c>
      <c r="AB238" s="12" t="e">
        <f>+R238+S238+T238+U238+V238+W238+Y238+#REF!+#REF!+#REF!-Q238</f>
        <v>#REF!</v>
      </c>
      <c r="AC238" s="145">
        <f t="shared" si="32"/>
        <v>32825578</v>
      </c>
      <c r="AD238" s="56">
        <f t="shared" si="33"/>
        <v>0.12331587885520248</v>
      </c>
      <c r="AE238" s="56">
        <f t="shared" si="34"/>
        <v>0.14213163283827021</v>
      </c>
      <c r="AF238" s="56">
        <f t="shared" si="35"/>
        <v>1.51241433067553E-3</v>
      </c>
      <c r="AG238" s="56">
        <f t="shared" si="36"/>
        <v>1.743181172956006E-3</v>
      </c>
      <c r="AH238" s="192">
        <f t="shared" si="37"/>
        <v>1.2264554611425241E-2</v>
      </c>
    </row>
    <row r="239" spans="1:34" ht="13.5" customHeight="1" x14ac:dyDescent="0.2">
      <c r="A239" s="8" t="s">
        <v>591</v>
      </c>
      <c r="B239" s="57" t="s">
        <v>592</v>
      </c>
      <c r="C239" s="57" t="s">
        <v>547</v>
      </c>
      <c r="D239" s="57" t="s">
        <v>27</v>
      </c>
      <c r="E239" s="57" t="s">
        <v>28</v>
      </c>
      <c r="F239" s="57" t="s">
        <v>41</v>
      </c>
      <c r="G239" s="57" t="s">
        <v>277</v>
      </c>
      <c r="H239" s="57" t="s">
        <v>74</v>
      </c>
      <c r="I239" s="57" t="s">
        <v>32</v>
      </c>
      <c r="J239" s="21">
        <v>731968697</v>
      </c>
      <c r="K239" s="55">
        <v>0.02</v>
      </c>
      <c r="L239" s="74" t="s">
        <v>593</v>
      </c>
      <c r="M239" s="56" t="s">
        <v>107</v>
      </c>
      <c r="N239" s="58">
        <v>1.75E-3</v>
      </c>
      <c r="O239" s="59">
        <v>2.5000000000000001E-4</v>
      </c>
      <c r="P239" s="57" t="s">
        <v>399</v>
      </c>
      <c r="Q239" s="145">
        <v>2036981</v>
      </c>
      <c r="R239" s="21">
        <v>0</v>
      </c>
      <c r="S239" s="21">
        <v>0</v>
      </c>
      <c r="T239" s="158">
        <v>0</v>
      </c>
      <c r="U239" s="158">
        <v>1280168</v>
      </c>
      <c r="V239" s="21">
        <v>754313</v>
      </c>
      <c r="W239" s="12">
        <v>2500</v>
      </c>
      <c r="X239" s="21">
        <v>0</v>
      </c>
      <c r="Y239" s="21">
        <v>0</v>
      </c>
      <c r="Z239" s="180">
        <v>1.7299999999999999E-2</v>
      </c>
      <c r="AA239" s="60">
        <v>0.02</v>
      </c>
      <c r="AB239" s="12" t="e">
        <f>+R239+S239+T239+U239+V239+W239+Y239+#REF!+#REF!+#REF!-Q239</f>
        <v>#REF!</v>
      </c>
      <c r="AC239" s="145">
        <f t="shared" si="32"/>
        <v>2034481</v>
      </c>
      <c r="AD239" s="56">
        <f t="shared" si="33"/>
        <v>0</v>
      </c>
      <c r="AE239" s="56">
        <f t="shared" si="34"/>
        <v>0.62923566255964047</v>
      </c>
      <c r="AF239" s="56">
        <f t="shared" si="35"/>
        <v>0</v>
      </c>
      <c r="AG239" s="56">
        <f t="shared" si="36"/>
        <v>1.7489381789778915E-3</v>
      </c>
      <c r="AH239" s="192">
        <f t="shared" si="37"/>
        <v>2.0079464488493008E-2</v>
      </c>
    </row>
    <row r="240" spans="1:34" ht="13.5" customHeight="1" x14ac:dyDescent="0.2">
      <c r="A240" s="8" t="s">
        <v>595</v>
      </c>
      <c r="B240" s="57" t="s">
        <v>594</v>
      </c>
      <c r="C240" s="57" t="s">
        <v>547</v>
      </c>
      <c r="D240" s="57" t="s">
        <v>27</v>
      </c>
      <c r="E240" s="57" t="s">
        <v>28</v>
      </c>
      <c r="F240" s="57" t="s">
        <v>41</v>
      </c>
      <c r="G240" s="57" t="s">
        <v>277</v>
      </c>
      <c r="H240" s="57" t="s">
        <v>74</v>
      </c>
      <c r="I240" s="57" t="s">
        <v>32</v>
      </c>
      <c r="J240" s="21">
        <v>9385011263</v>
      </c>
      <c r="K240" s="55">
        <v>0.02</v>
      </c>
      <c r="L240" s="57"/>
      <c r="M240" s="57"/>
      <c r="N240" s="58">
        <v>1.75E-3</v>
      </c>
      <c r="O240" s="59">
        <v>2.5000000000000001E-4</v>
      </c>
      <c r="P240" s="57" t="s">
        <v>399</v>
      </c>
      <c r="Q240" s="145">
        <v>91367858</v>
      </c>
      <c r="R240" s="21">
        <v>10768466</v>
      </c>
      <c r="S240" s="21">
        <v>0</v>
      </c>
      <c r="T240" s="158">
        <v>61021312</v>
      </c>
      <c r="U240" s="158">
        <v>16395271</v>
      </c>
      <c r="V240" s="21">
        <v>3101402</v>
      </c>
      <c r="W240" s="12">
        <v>81407</v>
      </c>
      <c r="X240" s="21">
        <v>0</v>
      </c>
      <c r="Y240" s="21">
        <v>0</v>
      </c>
      <c r="Z240" s="180">
        <v>3.0999999999999999E-3</v>
      </c>
      <c r="AA240" s="60">
        <v>1.29E-2</v>
      </c>
      <c r="AB240" s="12" t="e">
        <f>+R240+S240+T240+U240+V240+W240+Y240+#REF!+#REF!+#REF!-Q240-#REF!</f>
        <v>#REF!</v>
      </c>
      <c r="AC240" s="145">
        <f t="shared" si="32"/>
        <v>91286451</v>
      </c>
      <c r="AD240" s="56">
        <f t="shared" si="33"/>
        <v>0.11796346426043006</v>
      </c>
      <c r="AE240" s="56">
        <f t="shared" si="34"/>
        <v>0.17960245820050558</v>
      </c>
      <c r="AF240" s="56">
        <f t="shared" si="35"/>
        <v>1.1474110896866165E-3</v>
      </c>
      <c r="AG240" s="56">
        <f t="shared" si="36"/>
        <v>1.7469633802825197E-3</v>
      </c>
      <c r="AH240" s="192">
        <f t="shared" si="37"/>
        <v>1.2826834464215602E-2</v>
      </c>
    </row>
    <row r="241" spans="1:34" ht="13.5" customHeight="1" x14ac:dyDescent="0.2">
      <c r="A241" s="8" t="s">
        <v>597</v>
      </c>
      <c r="B241" s="57" t="s">
        <v>596</v>
      </c>
      <c r="C241" s="57" t="s">
        <v>547</v>
      </c>
      <c r="D241" s="57" t="s">
        <v>27</v>
      </c>
      <c r="E241" s="57" t="s">
        <v>28</v>
      </c>
      <c r="F241" s="57" t="s">
        <v>41</v>
      </c>
      <c r="G241" s="57" t="s">
        <v>49</v>
      </c>
      <c r="H241" s="57" t="s">
        <v>74</v>
      </c>
      <c r="I241" s="57" t="s">
        <v>32</v>
      </c>
      <c r="J241" s="21">
        <v>2926375318</v>
      </c>
      <c r="K241" s="55">
        <v>0.02</v>
      </c>
      <c r="L241" s="57"/>
      <c r="M241" s="57"/>
      <c r="N241" s="58">
        <v>1.75E-3</v>
      </c>
      <c r="O241" s="59">
        <v>2.5000000000000001E-4</v>
      </c>
      <c r="P241" s="57" t="s">
        <v>399</v>
      </c>
      <c r="Q241" s="145">
        <v>36287481</v>
      </c>
      <c r="R241" s="21">
        <v>4448509</v>
      </c>
      <c r="S241" s="21">
        <v>0</v>
      </c>
      <c r="T241" s="158">
        <v>25208214</v>
      </c>
      <c r="U241" s="158">
        <v>5113047</v>
      </c>
      <c r="V241" s="21">
        <v>1491649</v>
      </c>
      <c r="W241" s="12">
        <v>26062</v>
      </c>
      <c r="X241" s="21">
        <v>0</v>
      </c>
      <c r="Y241" s="21">
        <v>0</v>
      </c>
      <c r="Z241" s="182">
        <v>0</v>
      </c>
      <c r="AA241" s="60">
        <v>1.24E-2</v>
      </c>
      <c r="AB241" s="12" t="e">
        <f>+R241+S241+T241+U241+V241+W241+Y241+#REF!+#REF!+#REF!-Q241-#REF!</f>
        <v>#REF!</v>
      </c>
      <c r="AC241" s="145">
        <f t="shared" si="32"/>
        <v>36261419</v>
      </c>
      <c r="AD241" s="56">
        <f t="shared" si="33"/>
        <v>0.12267884497294494</v>
      </c>
      <c r="AE241" s="56">
        <f t="shared" si="34"/>
        <v>0.14100515481757622</v>
      </c>
      <c r="AF241" s="56">
        <f t="shared" si="35"/>
        <v>1.5201430153669714E-3</v>
      </c>
      <c r="AG241" s="56">
        <f t="shared" si="36"/>
        <v>1.7472287196211242E-3</v>
      </c>
      <c r="AH241" s="192">
        <f t="shared" si="37"/>
        <v>1.2391240035738984E-2</v>
      </c>
    </row>
    <row r="242" spans="1:34" ht="13.5" customHeight="1" x14ac:dyDescent="0.2">
      <c r="A242" s="8" t="s">
        <v>598</v>
      </c>
      <c r="B242" s="57" t="s">
        <v>599</v>
      </c>
      <c r="C242" s="57" t="s">
        <v>547</v>
      </c>
      <c r="D242" s="57" t="s">
        <v>27</v>
      </c>
      <c r="E242" s="57" t="s">
        <v>28</v>
      </c>
      <c r="F242" s="57" t="s">
        <v>41</v>
      </c>
      <c r="G242" s="83" t="s">
        <v>164</v>
      </c>
      <c r="H242" s="57" t="s">
        <v>64</v>
      </c>
      <c r="I242" s="57" t="s">
        <v>32</v>
      </c>
      <c r="J242" s="21">
        <v>245263593</v>
      </c>
      <c r="K242" s="55">
        <v>0.02</v>
      </c>
      <c r="L242" s="57" t="s">
        <v>399</v>
      </c>
      <c r="M242" s="57" t="s">
        <v>65</v>
      </c>
      <c r="N242" s="58">
        <v>1.75E-3</v>
      </c>
      <c r="O242" s="59">
        <v>2.5000000000000001E-4</v>
      </c>
      <c r="P242" s="57" t="s">
        <v>399</v>
      </c>
      <c r="Q242" s="145">
        <v>950213</v>
      </c>
      <c r="R242" s="21">
        <v>0</v>
      </c>
      <c r="S242" s="21">
        <v>0</v>
      </c>
      <c r="T242" s="158">
        <v>0</v>
      </c>
      <c r="U242" s="158">
        <v>429168</v>
      </c>
      <c r="V242" s="21">
        <v>518545</v>
      </c>
      <c r="W242" s="12">
        <v>2500</v>
      </c>
      <c r="X242" s="21">
        <v>0</v>
      </c>
      <c r="Y242" s="21">
        <v>0</v>
      </c>
      <c r="Z242" s="180">
        <v>1.2699999999999999E-2</v>
      </c>
      <c r="AA242" s="60">
        <v>1.66E-2</v>
      </c>
      <c r="AB242" s="12" t="e">
        <f>+R242+S242+T242+U242+V242+W242+Y242+#REF!+#REF!+#REF!-Q242</f>
        <v>#REF!</v>
      </c>
      <c r="AC242" s="145">
        <f t="shared" si="32"/>
        <v>947713</v>
      </c>
      <c r="AD242" s="56">
        <f t="shared" si="33"/>
        <v>0</v>
      </c>
      <c r="AE242" s="56">
        <f t="shared" si="34"/>
        <v>0.45284595652903359</v>
      </c>
      <c r="AF242" s="56">
        <f t="shared" si="35"/>
        <v>0</v>
      </c>
      <c r="AG242" s="56">
        <f t="shared" si="36"/>
        <v>1.7498235051950821E-3</v>
      </c>
      <c r="AH242" s="192">
        <f t="shared" si="37"/>
        <v>1.6564059024854944E-2</v>
      </c>
    </row>
    <row r="243" spans="1:34" ht="13.5" customHeight="1" x14ac:dyDescent="0.2">
      <c r="A243" s="8" t="s">
        <v>600</v>
      </c>
      <c r="B243" s="57" t="s">
        <v>601</v>
      </c>
      <c r="C243" s="57" t="s">
        <v>547</v>
      </c>
      <c r="D243" s="57" t="s">
        <v>27</v>
      </c>
      <c r="E243" s="57" t="s">
        <v>28</v>
      </c>
      <c r="F243" s="57" t="s">
        <v>29</v>
      </c>
      <c r="G243" s="83" t="s">
        <v>113</v>
      </c>
      <c r="H243" s="57" t="s">
        <v>64</v>
      </c>
      <c r="I243" s="57" t="s">
        <v>32</v>
      </c>
      <c r="J243" s="21">
        <v>24092758509</v>
      </c>
      <c r="K243" s="55">
        <v>0.02</v>
      </c>
      <c r="L243" s="57" t="s">
        <v>399</v>
      </c>
      <c r="M243" s="57" t="s">
        <v>65</v>
      </c>
      <c r="N243" s="58">
        <v>1.4E-3</v>
      </c>
      <c r="O243" s="59">
        <v>2.5000000000000001E-4</v>
      </c>
      <c r="P243" s="57" t="s">
        <v>399</v>
      </c>
      <c r="Q243" s="145">
        <v>354186437</v>
      </c>
      <c r="R243" s="21">
        <v>46936729</v>
      </c>
      <c r="S243" s="21">
        <v>0</v>
      </c>
      <c r="T243" s="158">
        <v>265950723</v>
      </c>
      <c r="U243" s="158">
        <v>33698163</v>
      </c>
      <c r="V243" s="21">
        <v>6616384</v>
      </c>
      <c r="W243" s="12">
        <v>984438</v>
      </c>
      <c r="X243" s="21">
        <v>0</v>
      </c>
      <c r="Y243" s="21">
        <v>0</v>
      </c>
      <c r="Z243" s="182">
        <v>0</v>
      </c>
      <c r="AA243" s="60">
        <v>1.47E-2</v>
      </c>
      <c r="AB243" s="12" t="e">
        <f>+R243+S243+T243+U243+V243+W243+Y243+#REF!+#REF!+#REF!-Q243</f>
        <v>#REF!</v>
      </c>
      <c r="AC243" s="145">
        <f t="shared" si="32"/>
        <v>353201999</v>
      </c>
      <c r="AD243" s="56">
        <f t="shared" si="33"/>
        <v>0.13288919409541619</v>
      </c>
      <c r="AE243" s="56">
        <f t="shared" si="34"/>
        <v>9.5407622537266562E-2</v>
      </c>
      <c r="AF243" s="56">
        <f t="shared" si="35"/>
        <v>1.948167495327133E-3</v>
      </c>
      <c r="AG243" s="56">
        <f t="shared" si="36"/>
        <v>1.3986842970850283E-3</v>
      </c>
      <c r="AH243" s="192">
        <f t="shared" si="37"/>
        <v>1.4660089622699667E-2</v>
      </c>
    </row>
    <row r="244" spans="1:34" ht="13.5" customHeight="1" x14ac:dyDescent="0.2">
      <c r="A244" s="8" t="s">
        <v>602</v>
      </c>
      <c r="B244" s="57" t="s">
        <v>603</v>
      </c>
      <c r="C244" s="57" t="s">
        <v>547</v>
      </c>
      <c r="D244" s="57" t="s">
        <v>27</v>
      </c>
      <c r="E244" s="57" t="s">
        <v>28</v>
      </c>
      <c r="F244" s="57" t="s">
        <v>41</v>
      </c>
      <c r="G244" s="83" t="s">
        <v>113</v>
      </c>
      <c r="H244" s="57" t="s">
        <v>74</v>
      </c>
      <c r="I244" s="57" t="s">
        <v>32</v>
      </c>
      <c r="J244" s="21">
        <v>1965582676</v>
      </c>
      <c r="K244" s="55">
        <v>0.02</v>
      </c>
      <c r="L244" s="57" t="s">
        <v>399</v>
      </c>
      <c r="M244" s="57" t="s">
        <v>65</v>
      </c>
      <c r="N244" s="58">
        <v>1.75E-3</v>
      </c>
      <c r="O244" s="59">
        <v>2.5000000000000001E-4</v>
      </c>
      <c r="P244" s="57" t="s">
        <v>399</v>
      </c>
      <c r="Q244" s="145">
        <v>9831746</v>
      </c>
      <c r="R244" s="21">
        <v>781459</v>
      </c>
      <c r="S244" s="21">
        <v>0</v>
      </c>
      <c r="T244" s="158">
        <v>4428271</v>
      </c>
      <c r="U244" s="158">
        <v>3442784</v>
      </c>
      <c r="V244" s="21">
        <v>1176732</v>
      </c>
      <c r="W244" s="12">
        <v>2500</v>
      </c>
      <c r="X244" s="21">
        <v>0</v>
      </c>
      <c r="Y244" s="21">
        <v>0</v>
      </c>
      <c r="Z244" s="180">
        <v>5.5999999999999999E-3</v>
      </c>
      <c r="AA244" s="60">
        <v>1.06E-2</v>
      </c>
      <c r="AB244" s="12" t="e">
        <f>+R244+S244+T244+U244+V244+W244+Y244+#REF!+#REF!+#REF!-Q244</f>
        <v>#REF!</v>
      </c>
      <c r="AC244" s="145">
        <f t="shared" si="32"/>
        <v>9829246</v>
      </c>
      <c r="AD244" s="56">
        <f t="shared" si="33"/>
        <v>7.9503453265896487E-2</v>
      </c>
      <c r="AE244" s="56">
        <f t="shared" si="34"/>
        <v>0.35025921622065415</v>
      </c>
      <c r="AF244" s="56">
        <f t="shared" si="35"/>
        <v>3.9757116784844922E-4</v>
      </c>
      <c r="AG244" s="56">
        <f t="shared" si="36"/>
        <v>1.7515335488233618E-3</v>
      </c>
      <c r="AH244" s="192">
        <f t="shared" si="37"/>
        <v>1.0600677977078386E-2</v>
      </c>
    </row>
    <row r="245" spans="1:34" ht="13.5" customHeight="1" x14ac:dyDescent="0.2">
      <c r="A245" s="8" t="s">
        <v>604</v>
      </c>
      <c r="B245" s="57" t="s">
        <v>605</v>
      </c>
      <c r="C245" s="57" t="s">
        <v>547</v>
      </c>
      <c r="D245" s="57" t="s">
        <v>27</v>
      </c>
      <c r="E245" s="57" t="s">
        <v>28</v>
      </c>
      <c r="F245" s="57" t="s">
        <v>41</v>
      </c>
      <c r="G245" s="83" t="s">
        <v>113</v>
      </c>
      <c r="H245" s="57" t="s">
        <v>74</v>
      </c>
      <c r="I245" s="57" t="s">
        <v>32</v>
      </c>
      <c r="J245" s="21">
        <v>171141702</v>
      </c>
      <c r="K245" s="55">
        <v>0.03</v>
      </c>
      <c r="L245" s="57" t="s">
        <v>399</v>
      </c>
      <c r="M245" s="57" t="s">
        <v>65</v>
      </c>
      <c r="N245" s="58">
        <v>6.9999999999999999E-4</v>
      </c>
      <c r="O245" s="59">
        <v>2.5000000000000001E-4</v>
      </c>
      <c r="P245" s="57" t="s">
        <v>399</v>
      </c>
      <c r="Q245" s="145">
        <v>3041988</v>
      </c>
      <c r="R245" s="21">
        <v>335622</v>
      </c>
      <c r="S245" s="21">
        <v>0</v>
      </c>
      <c r="T245" s="158">
        <v>1901864</v>
      </c>
      <c r="U245" s="158">
        <v>119658</v>
      </c>
      <c r="V245" s="21">
        <v>656620</v>
      </c>
      <c r="W245" s="12">
        <v>28224</v>
      </c>
      <c r="X245" s="21">
        <v>0</v>
      </c>
      <c r="Y245" s="21">
        <v>0</v>
      </c>
      <c r="Z245" s="180">
        <v>9.9000000000000008E-3</v>
      </c>
      <c r="AA245" s="60">
        <v>2.0299999999999999E-2</v>
      </c>
      <c r="AB245" s="12" t="e">
        <f>+R245+S245+T245+U245+V245+W245+Y245+#REF!+#REF!+#REF!-Q245</f>
        <v>#REF!</v>
      </c>
      <c r="AC245" s="145">
        <f t="shared" si="32"/>
        <v>3013764</v>
      </c>
      <c r="AD245" s="56">
        <f t="shared" si="33"/>
        <v>0.11136306625203567</v>
      </c>
      <c r="AE245" s="56">
        <f t="shared" si="34"/>
        <v>3.9703838787642297E-2</v>
      </c>
      <c r="AF245" s="56">
        <f t="shared" si="35"/>
        <v>1.9610766755141888E-3</v>
      </c>
      <c r="AG245" s="56">
        <f t="shared" si="36"/>
        <v>6.9917500294580453E-4</v>
      </c>
      <c r="AH245" s="192">
        <f t="shared" si="37"/>
        <v>2.750975825751692E-2</v>
      </c>
    </row>
    <row r="246" spans="1:34" ht="13.5" customHeight="1" x14ac:dyDescent="0.2">
      <c r="A246" s="8" t="s">
        <v>606</v>
      </c>
      <c r="B246" s="57" t="s">
        <v>607</v>
      </c>
      <c r="C246" s="57" t="s">
        <v>547</v>
      </c>
      <c r="D246" s="57" t="s">
        <v>27</v>
      </c>
      <c r="E246" s="57" t="s">
        <v>28</v>
      </c>
      <c r="F246" s="57" t="s">
        <v>41</v>
      </c>
      <c r="G246" s="57" t="s">
        <v>46</v>
      </c>
      <c r="H246" s="57" t="s">
        <v>74</v>
      </c>
      <c r="I246" s="57" t="s">
        <v>32</v>
      </c>
      <c r="J246" s="21">
        <v>394234665</v>
      </c>
      <c r="K246" s="55">
        <v>0.03</v>
      </c>
      <c r="L246" s="57" t="s">
        <v>399</v>
      </c>
      <c r="M246" s="57" t="s">
        <v>65</v>
      </c>
      <c r="N246" s="58">
        <v>6.9999999999999999E-4</v>
      </c>
      <c r="O246" s="59">
        <v>2.5000000000000001E-4</v>
      </c>
      <c r="P246" s="57" t="s">
        <v>399</v>
      </c>
      <c r="Q246" s="145">
        <v>8182603</v>
      </c>
      <c r="R246" s="21">
        <v>1070715</v>
      </c>
      <c r="S246" s="21">
        <v>0</v>
      </c>
      <c r="T246" s="158">
        <v>6067367</v>
      </c>
      <c r="U246" s="158">
        <v>275917</v>
      </c>
      <c r="V246" s="21">
        <v>715948</v>
      </c>
      <c r="W246" s="12">
        <v>52656</v>
      </c>
      <c r="X246" s="21">
        <v>0</v>
      </c>
      <c r="Y246" s="21">
        <v>0</v>
      </c>
      <c r="Z246" s="180">
        <v>2.0199999999999999E-2</v>
      </c>
      <c r="AA246" s="60">
        <v>2.76E-2</v>
      </c>
      <c r="AB246" s="12" t="e">
        <f>+R246+S246+T246+U246+V246+W246+Y246+#REF!+#REF!+#REF!-Q246</f>
        <v>#REF!</v>
      </c>
      <c r="AC246" s="145">
        <f t="shared" si="32"/>
        <v>8129947</v>
      </c>
      <c r="AD246" s="56">
        <f t="shared" si="33"/>
        <v>0.13170012055429145</v>
      </c>
      <c r="AE246" s="56">
        <f t="shared" si="34"/>
        <v>3.3938351627630536E-2</v>
      </c>
      <c r="AF246" s="56">
        <f t="shared" si="35"/>
        <v>2.7159331612809849E-3</v>
      </c>
      <c r="AG246" s="56">
        <f t="shared" si="36"/>
        <v>6.9988010820915512E-4</v>
      </c>
      <c r="AH246" s="192">
        <f t="shared" si="37"/>
        <v>4.0822100798771715E-2</v>
      </c>
    </row>
    <row r="247" spans="1:34" ht="13.5" customHeight="1" x14ac:dyDescent="0.2">
      <c r="A247" s="8" t="s">
        <v>608</v>
      </c>
      <c r="B247" s="57" t="s">
        <v>609</v>
      </c>
      <c r="C247" s="57" t="s">
        <v>547</v>
      </c>
      <c r="D247" s="57" t="s">
        <v>27</v>
      </c>
      <c r="E247" s="57" t="s">
        <v>28</v>
      </c>
      <c r="F247" s="57" t="s">
        <v>29</v>
      </c>
      <c r="G247" s="83" t="s">
        <v>100</v>
      </c>
      <c r="H247" s="57" t="s">
        <v>64</v>
      </c>
      <c r="I247" s="57" t="s">
        <v>32</v>
      </c>
      <c r="J247" s="21">
        <v>5248529566</v>
      </c>
      <c r="K247" s="55">
        <v>0.02</v>
      </c>
      <c r="L247" s="57" t="s">
        <v>399</v>
      </c>
      <c r="M247" s="57" t="s">
        <v>65</v>
      </c>
      <c r="N247" s="58">
        <v>6.9999999999999999E-4</v>
      </c>
      <c r="O247" s="59">
        <v>2.5000000000000001E-4</v>
      </c>
      <c r="P247" s="57" t="s">
        <v>399</v>
      </c>
      <c r="Q247" s="145">
        <v>71019415</v>
      </c>
      <c r="R247" s="165">
        <v>9800698</v>
      </c>
      <c r="S247" s="21">
        <v>0</v>
      </c>
      <c r="T247" s="158">
        <v>55537314</v>
      </c>
      <c r="U247" s="166">
        <v>3674680</v>
      </c>
      <c r="V247" s="21">
        <v>1947710</v>
      </c>
      <c r="W247" s="12">
        <v>59013</v>
      </c>
      <c r="X247" s="21">
        <v>0</v>
      </c>
      <c r="Y247" s="21">
        <v>0</v>
      </c>
      <c r="Z247" s="182">
        <v>0</v>
      </c>
      <c r="AA247" s="31">
        <v>1.35E-2</v>
      </c>
      <c r="AB247" s="12" t="e">
        <f>+R247+S247+T247+U247+V247+W247+Y247+#REF!+#REF!+#REF!-Q247</f>
        <v>#REF!</v>
      </c>
      <c r="AC247" s="145">
        <f t="shared" si="32"/>
        <v>70960402</v>
      </c>
      <c r="AD247" s="56">
        <f t="shared" si="33"/>
        <v>0.13811502928069658</v>
      </c>
      <c r="AE247" s="56">
        <f t="shared" si="34"/>
        <v>5.1784937745984021E-2</v>
      </c>
      <c r="AF247" s="56">
        <f t="shared" si="35"/>
        <v>1.8673226237476053E-3</v>
      </c>
      <c r="AG247" s="56">
        <f t="shared" si="36"/>
        <v>7.0013514333702048E-4</v>
      </c>
      <c r="AH247" s="192">
        <f t="shared" si="37"/>
        <v>1.3520053780335321E-2</v>
      </c>
    </row>
    <row r="248" spans="1:34" ht="13.5" customHeight="1" x14ac:dyDescent="0.2">
      <c r="A248" s="104" t="s">
        <v>610</v>
      </c>
      <c r="B248" s="105" t="s">
        <v>611</v>
      </c>
      <c r="C248" s="105" t="s">
        <v>612</v>
      </c>
      <c r="D248" s="106" t="s">
        <v>27</v>
      </c>
      <c r="E248" s="106" t="s">
        <v>28</v>
      </c>
      <c r="F248" s="106" t="s">
        <v>91</v>
      </c>
      <c r="G248" s="106" t="s">
        <v>613</v>
      </c>
      <c r="H248" s="105" t="s">
        <v>64</v>
      </c>
      <c r="I248" s="105" t="s">
        <v>32</v>
      </c>
      <c r="J248" s="107">
        <v>14373526329.48</v>
      </c>
      <c r="K248" s="68">
        <v>1.72E-2</v>
      </c>
      <c r="L248" s="106" t="s">
        <v>399</v>
      </c>
      <c r="M248" s="106" t="s">
        <v>65</v>
      </c>
      <c r="N248" s="108">
        <v>8.4999999999999995E-4</v>
      </c>
      <c r="O248" s="55" t="s">
        <v>1292</v>
      </c>
      <c r="P248" s="106" t="s">
        <v>399</v>
      </c>
      <c r="Q248" s="151">
        <v>1599667052.1097</v>
      </c>
      <c r="R248" s="167">
        <v>247248256</v>
      </c>
      <c r="S248" s="168"/>
      <c r="T248" s="169">
        <v>64322504</v>
      </c>
      <c r="U248" s="169">
        <v>12201508</v>
      </c>
      <c r="V248" s="21">
        <v>76036996.049699992</v>
      </c>
      <c r="W248" s="12">
        <v>4751770.0599999996</v>
      </c>
      <c r="X248" s="168"/>
      <c r="Y248" s="183">
        <v>1154747456</v>
      </c>
      <c r="Z248" s="184"/>
      <c r="AA248" s="32">
        <v>3.0599999999999999E-2</v>
      </c>
      <c r="AB248" s="12" t="e">
        <f>+R248+S248+T248+U248+V248+W248+Y248+#REF!+#REF!+#REF!-Q248</f>
        <v>#REF!</v>
      </c>
      <c r="AC248" s="145">
        <f t="shared" si="32"/>
        <v>399809264.04970002</v>
      </c>
      <c r="AD248" s="56">
        <f t="shared" si="33"/>
        <v>0.61841552518218967</v>
      </c>
      <c r="AE248" s="56">
        <f t="shared" si="34"/>
        <v>3.0518322353038922E-2</v>
      </c>
      <c r="AF248" s="56">
        <f t="shared" si="35"/>
        <v>1.7201642125418842E-2</v>
      </c>
      <c r="AG248" s="56">
        <f t="shared" si="36"/>
        <v>8.4888758125935976E-4</v>
      </c>
      <c r="AH248" s="192">
        <f t="shared" si="37"/>
        <v>2.78156699257366E-2</v>
      </c>
    </row>
    <row r="249" spans="1:34" ht="13.5" customHeight="1" x14ac:dyDescent="0.2">
      <c r="A249" s="38" t="s">
        <v>614</v>
      </c>
      <c r="B249" s="57" t="s">
        <v>615</v>
      </c>
      <c r="C249" s="57" t="s">
        <v>616</v>
      </c>
      <c r="D249" s="57" t="s">
        <v>27</v>
      </c>
      <c r="E249" s="57" t="s">
        <v>28</v>
      </c>
      <c r="F249" s="57" t="s">
        <v>91</v>
      </c>
      <c r="G249" s="57" t="s">
        <v>613</v>
      </c>
      <c r="H249" s="57" t="s">
        <v>64</v>
      </c>
      <c r="I249" s="57" t="s">
        <v>32</v>
      </c>
      <c r="J249" s="21">
        <v>2898715000</v>
      </c>
      <c r="K249" s="109">
        <v>0.02</v>
      </c>
      <c r="L249" s="57" t="s">
        <v>399</v>
      </c>
      <c r="M249" s="57" t="s">
        <v>65</v>
      </c>
      <c r="N249" s="56">
        <v>1E-3</v>
      </c>
      <c r="O249" s="59">
        <v>1.2500000000000001E-2</v>
      </c>
      <c r="P249" s="110" t="s">
        <v>399</v>
      </c>
      <c r="Q249" s="145">
        <v>280155046</v>
      </c>
      <c r="R249" s="21">
        <v>57800025</v>
      </c>
      <c r="S249" s="21">
        <v>0</v>
      </c>
      <c r="T249" s="169">
        <v>22121644</v>
      </c>
      <c r="U249" s="169">
        <v>2897925</v>
      </c>
      <c r="V249" s="21">
        <v>12362900</v>
      </c>
      <c r="W249" s="12">
        <v>172205</v>
      </c>
      <c r="X249" s="21">
        <v>0</v>
      </c>
      <c r="Y249" s="21">
        <v>36399797</v>
      </c>
      <c r="Z249" s="110"/>
      <c r="AA249" s="31">
        <v>2.7300000000000001E-2</v>
      </c>
      <c r="AB249" s="12" t="e">
        <f>+R249+S249+T249+U249+V249+W249+Y249+#REF!+#REF!+#REF!-Q249</f>
        <v>#REF!</v>
      </c>
      <c r="AC249" s="145">
        <f t="shared" si="32"/>
        <v>95182494</v>
      </c>
      <c r="AD249" s="56">
        <f t="shared" si="33"/>
        <v>0.60725478573822622</v>
      </c>
      <c r="AE249" s="56">
        <f t="shared" si="34"/>
        <v>3.0445987263162069E-2</v>
      </c>
      <c r="AF249" s="56">
        <f t="shared" si="35"/>
        <v>1.9939878532384176E-2</v>
      </c>
      <c r="AG249" s="56">
        <f t="shared" si="36"/>
        <v>9.9972746544589575E-4</v>
      </c>
      <c r="AH249" s="192">
        <f t="shared" si="37"/>
        <v>3.2836099444064008E-2</v>
      </c>
    </row>
    <row r="250" spans="1:34" ht="13.5" customHeight="1" x14ac:dyDescent="0.2">
      <c r="A250" s="111" t="s">
        <v>617</v>
      </c>
      <c r="B250" s="112" t="s">
        <v>618</v>
      </c>
      <c r="C250" s="112" t="s">
        <v>619</v>
      </c>
      <c r="D250" s="112" t="s">
        <v>27</v>
      </c>
      <c r="E250" s="112" t="s">
        <v>28</v>
      </c>
      <c r="F250" s="112" t="s">
        <v>91</v>
      </c>
      <c r="G250" s="112" t="s">
        <v>259</v>
      </c>
      <c r="H250" s="112" t="s">
        <v>31</v>
      </c>
      <c r="I250" s="112" t="s">
        <v>32</v>
      </c>
      <c r="J250" s="21">
        <v>64159536</v>
      </c>
      <c r="K250" s="111" t="s">
        <v>620</v>
      </c>
      <c r="L250" s="113" t="s">
        <v>399</v>
      </c>
      <c r="M250" s="112" t="s">
        <v>65</v>
      </c>
      <c r="N250" s="111" t="s">
        <v>621</v>
      </c>
      <c r="O250" s="112" t="s">
        <v>622</v>
      </c>
      <c r="P250" s="112" t="s">
        <v>399</v>
      </c>
      <c r="Q250" s="145">
        <v>2339947</v>
      </c>
      <c r="R250" s="21">
        <v>0</v>
      </c>
      <c r="S250" s="21"/>
      <c r="T250" s="158">
        <v>0</v>
      </c>
      <c r="U250" s="158">
        <v>128174</v>
      </c>
      <c r="V250" s="21">
        <v>474650</v>
      </c>
      <c r="W250" s="12">
        <v>220414</v>
      </c>
      <c r="X250" s="21"/>
      <c r="Y250" s="21">
        <v>0</v>
      </c>
      <c r="Z250" s="112"/>
      <c r="AA250" s="60">
        <v>2.9899999999999999E-2</v>
      </c>
      <c r="AB250" s="12" t="e">
        <f>+R250+S250+T250+U250+V250+W250+Y250+#REF!+#REF!+#REF!-Q250</f>
        <v>#REF!</v>
      </c>
      <c r="AC250" s="145">
        <f t="shared" si="32"/>
        <v>602824</v>
      </c>
      <c r="AD250" s="56">
        <f t="shared" si="33"/>
        <v>0</v>
      </c>
      <c r="AE250" s="56">
        <f t="shared" si="34"/>
        <v>0.21262258967791595</v>
      </c>
      <c r="AF250" s="56">
        <f t="shared" si="35"/>
        <v>0</v>
      </c>
      <c r="AG250" s="56">
        <f t="shared" si="36"/>
        <v>1.9977388863909491E-3</v>
      </c>
      <c r="AH250" s="192">
        <f t="shared" si="37"/>
        <v>9.3957038592049676E-3</v>
      </c>
    </row>
    <row r="251" spans="1:34" ht="13.5" customHeight="1" x14ac:dyDescent="0.2">
      <c r="A251" s="111" t="s">
        <v>623</v>
      </c>
      <c r="B251" s="112" t="s">
        <v>624</v>
      </c>
      <c r="C251" s="112" t="s">
        <v>619</v>
      </c>
      <c r="D251" s="112" t="s">
        <v>27</v>
      </c>
      <c r="E251" s="112" t="s">
        <v>28</v>
      </c>
      <c r="F251" s="112" t="s">
        <v>29</v>
      </c>
      <c r="G251" s="111" t="s">
        <v>1293</v>
      </c>
      <c r="H251" s="112" t="s">
        <v>50</v>
      </c>
      <c r="I251" s="112" t="s">
        <v>32</v>
      </c>
      <c r="J251" s="21">
        <v>263866840</v>
      </c>
      <c r="K251" s="111" t="s">
        <v>625</v>
      </c>
      <c r="L251" s="111" t="s">
        <v>626</v>
      </c>
      <c r="M251" s="112" t="s">
        <v>107</v>
      </c>
      <c r="N251" s="111" t="s">
        <v>627</v>
      </c>
      <c r="O251" s="112" t="s">
        <v>628</v>
      </c>
      <c r="P251" s="112" t="s">
        <v>399</v>
      </c>
      <c r="Q251" s="145">
        <v>8694367</v>
      </c>
      <c r="R251" s="21">
        <v>2638760</v>
      </c>
      <c r="S251" s="21">
        <v>305226</v>
      </c>
      <c r="T251" s="158">
        <v>0</v>
      </c>
      <c r="U251" s="158">
        <v>1122253</v>
      </c>
      <c r="V251" s="21">
        <v>368800</v>
      </c>
      <c r="W251" s="12">
        <v>1576076</v>
      </c>
      <c r="X251" s="21"/>
      <c r="Y251" s="21">
        <v>0</v>
      </c>
      <c r="Z251" s="112"/>
      <c r="AA251" s="60">
        <v>2.52E-2</v>
      </c>
      <c r="AB251" s="12" t="e">
        <f>+R251+S251+T251+U251+V251+W251+Y251+#REF!+#REF!+#REF!-Q251</f>
        <v>#REF!</v>
      </c>
      <c r="AC251" s="145">
        <f t="shared" si="32"/>
        <v>4129813</v>
      </c>
      <c r="AD251" s="56">
        <f t="shared" si="33"/>
        <v>0.63895387030841344</v>
      </c>
      <c r="AE251" s="56">
        <f t="shared" si="34"/>
        <v>0.27174426541831315</v>
      </c>
      <c r="AF251" s="56">
        <f t="shared" si="35"/>
        <v>1.00003471447947E-2</v>
      </c>
      <c r="AG251" s="56">
        <f t="shared" si="36"/>
        <v>4.2531035729991692E-3</v>
      </c>
      <c r="AH251" s="192">
        <f t="shared" si="37"/>
        <v>1.5651125393399187E-2</v>
      </c>
    </row>
    <row r="252" spans="1:34" ht="13.5" customHeight="1" x14ac:dyDescent="0.2">
      <c r="A252" s="111" t="s">
        <v>630</v>
      </c>
      <c r="B252" s="112" t="s">
        <v>631</v>
      </c>
      <c r="C252" s="112" t="s">
        <v>619</v>
      </c>
      <c r="D252" s="112" t="s">
        <v>27</v>
      </c>
      <c r="E252" s="112" t="s">
        <v>28</v>
      </c>
      <c r="F252" s="112" t="s">
        <v>29</v>
      </c>
      <c r="G252" s="112" t="s">
        <v>38</v>
      </c>
      <c r="H252" s="112" t="s">
        <v>50</v>
      </c>
      <c r="I252" s="112" t="s">
        <v>32</v>
      </c>
      <c r="J252" s="21">
        <v>183811985</v>
      </c>
      <c r="K252" s="111" t="s">
        <v>625</v>
      </c>
      <c r="L252" s="111" t="s">
        <v>626</v>
      </c>
      <c r="M252" s="112" t="s">
        <v>107</v>
      </c>
      <c r="N252" s="111" t="s">
        <v>632</v>
      </c>
      <c r="O252" s="112" t="s">
        <v>628</v>
      </c>
      <c r="P252" s="112" t="s">
        <v>399</v>
      </c>
      <c r="Q252" s="145">
        <v>3843057</v>
      </c>
      <c r="R252" s="21">
        <v>1449652</v>
      </c>
      <c r="S252" s="21">
        <v>28090</v>
      </c>
      <c r="T252" s="158">
        <v>0</v>
      </c>
      <c r="U252" s="158">
        <v>216133</v>
      </c>
      <c r="V252" s="21">
        <v>263358</v>
      </c>
      <c r="W252" s="12">
        <v>402340</v>
      </c>
      <c r="X252" s="21"/>
      <c r="Y252" s="21">
        <v>0</v>
      </c>
      <c r="Z252" s="112"/>
      <c r="AA252" s="60">
        <v>1.8800000000000001E-2</v>
      </c>
      <c r="AB252" s="12" t="e">
        <f>+R252+S252+T252+U252+V252+W252+Y252+#REF!+#REF!+#REF!-Q252</f>
        <v>#REF!</v>
      </c>
      <c r="AC252" s="145">
        <f t="shared" si="32"/>
        <v>1929143</v>
      </c>
      <c r="AD252" s="56">
        <f t="shared" si="33"/>
        <v>0.75144870027779176</v>
      </c>
      <c r="AE252" s="56">
        <f t="shared" si="34"/>
        <v>0.11203575888360791</v>
      </c>
      <c r="AF252" s="56">
        <f t="shared" si="35"/>
        <v>7.8866021712349164E-3</v>
      </c>
      <c r="AG252" s="56">
        <f t="shared" si="36"/>
        <v>1.1758373644678284E-3</v>
      </c>
      <c r="AH252" s="192">
        <f t="shared" si="37"/>
        <v>1.0495197035166123E-2</v>
      </c>
    </row>
    <row r="253" spans="1:34" ht="13.5" customHeight="1" x14ac:dyDescent="0.2">
      <c r="A253" s="111" t="s">
        <v>633</v>
      </c>
      <c r="B253" s="112" t="s">
        <v>634</v>
      </c>
      <c r="C253" s="112" t="s">
        <v>619</v>
      </c>
      <c r="D253" s="112" t="s">
        <v>27</v>
      </c>
      <c r="E253" s="112" t="s">
        <v>28</v>
      </c>
      <c r="F253" s="112" t="s">
        <v>29</v>
      </c>
      <c r="G253" s="112" t="s">
        <v>38</v>
      </c>
      <c r="H253" s="112" t="s">
        <v>50</v>
      </c>
      <c r="I253" s="112" t="s">
        <v>32</v>
      </c>
      <c r="J253" s="21">
        <v>72934491</v>
      </c>
      <c r="K253" s="111" t="s">
        <v>629</v>
      </c>
      <c r="L253" s="111" t="s">
        <v>626</v>
      </c>
      <c r="M253" s="112" t="s">
        <v>107</v>
      </c>
      <c r="N253" s="111" t="s">
        <v>632</v>
      </c>
      <c r="O253" s="112" t="s">
        <v>628</v>
      </c>
      <c r="P253" s="112" t="s">
        <v>399</v>
      </c>
      <c r="Q253" s="145">
        <v>1739502</v>
      </c>
      <c r="R253" s="21">
        <v>577322</v>
      </c>
      <c r="S253" s="21">
        <v>227585</v>
      </c>
      <c r="T253" s="158">
        <v>0</v>
      </c>
      <c r="U253" s="158">
        <v>86024</v>
      </c>
      <c r="V253" s="21">
        <v>101442</v>
      </c>
      <c r="W253" s="12">
        <v>157675</v>
      </c>
      <c r="X253" s="21"/>
      <c r="Y253" s="21">
        <v>0</v>
      </c>
      <c r="Z253" s="112"/>
      <c r="AA253" s="31">
        <v>2.18E-2</v>
      </c>
      <c r="AB253" s="12" t="e">
        <f>+R253+S253+T253+U253+V253+W253+Y253+#REF!+#REF!+#REF!-Q253</f>
        <v>#REF!</v>
      </c>
      <c r="AC253" s="145">
        <f t="shared" si="32"/>
        <v>764788</v>
      </c>
      <c r="AD253" s="56">
        <f t="shared" si="33"/>
        <v>0.75487847612671743</v>
      </c>
      <c r="AE253" s="56">
        <f t="shared" si="34"/>
        <v>0.11248084436471284</v>
      </c>
      <c r="AF253" s="56">
        <f t="shared" si="35"/>
        <v>7.9156238987120649E-3</v>
      </c>
      <c r="AG253" s="56">
        <f t="shared" si="36"/>
        <v>1.1794693953509595E-3</v>
      </c>
      <c r="AH253" s="192">
        <f t="shared" si="37"/>
        <v>1.0485957871427387E-2</v>
      </c>
    </row>
    <row r="254" spans="1:34" ht="13.5" customHeight="1" x14ac:dyDescent="0.2">
      <c r="A254" s="114" t="s">
        <v>635</v>
      </c>
      <c r="B254" s="83" t="s">
        <v>636</v>
      </c>
      <c r="C254" s="83" t="s">
        <v>637</v>
      </c>
      <c r="D254" s="115" t="s">
        <v>27</v>
      </c>
      <c r="E254" s="115" t="s">
        <v>28</v>
      </c>
      <c r="F254" s="115" t="s">
        <v>29</v>
      </c>
      <c r="G254" s="115" t="s">
        <v>210</v>
      </c>
      <c r="H254" s="116" t="s">
        <v>31</v>
      </c>
      <c r="I254" s="116" t="s">
        <v>32</v>
      </c>
      <c r="J254" s="81">
        <v>207957926011</v>
      </c>
      <c r="K254" s="117">
        <v>5.4999999999999997E-3</v>
      </c>
      <c r="L254" s="56" t="s">
        <v>399</v>
      </c>
      <c r="M254" s="56" t="s">
        <v>65</v>
      </c>
      <c r="N254" s="118">
        <v>1E-3</v>
      </c>
      <c r="O254" s="119">
        <v>1.025E-2</v>
      </c>
      <c r="P254" s="118">
        <v>1.6750000000000001E-2</v>
      </c>
      <c r="Q254" s="152">
        <v>3287125462.7018986</v>
      </c>
      <c r="R254" s="81">
        <v>1120607059</v>
      </c>
      <c r="S254" s="81">
        <v>0</v>
      </c>
      <c r="T254" s="170">
        <v>1943846242</v>
      </c>
      <c r="U254" s="170">
        <v>166194644</v>
      </c>
      <c r="V254" s="21">
        <v>56477517.701898567</v>
      </c>
      <c r="W254" s="12">
        <v>0</v>
      </c>
      <c r="X254" s="81">
        <v>0</v>
      </c>
      <c r="Y254" s="81">
        <v>0</v>
      </c>
      <c r="Z254" s="185"/>
      <c r="AA254" s="23">
        <v>1.5800000000000002E-2</v>
      </c>
      <c r="AB254" s="12" t="e">
        <f>+R254+S254+T254+U254+V254+W254+Y254+#REF!+#REF!+#REF!-Q254</f>
        <v>#REF!</v>
      </c>
      <c r="AC254" s="145">
        <f t="shared" si="32"/>
        <v>3287125462.7018986</v>
      </c>
      <c r="AD254" s="56">
        <f t="shared" si="33"/>
        <v>0.34090790622847156</v>
      </c>
      <c r="AE254" s="56">
        <f t="shared" si="34"/>
        <v>5.0559263978745127E-2</v>
      </c>
      <c r="AF254" s="56">
        <f t="shared" si="35"/>
        <v>5.3886239418483384E-3</v>
      </c>
      <c r="AG254" s="56">
        <f t="shared" si="36"/>
        <v>7.9917436756514427E-4</v>
      </c>
      <c r="AH254" s="192">
        <f t="shared" ref="AH254:AH278" si="38">+AC254/J254+Z254</f>
        <v>1.5806685158650913E-2</v>
      </c>
    </row>
    <row r="255" spans="1:34" ht="13.5" customHeight="1" x14ac:dyDescent="0.2">
      <c r="A255" s="38" t="s">
        <v>638</v>
      </c>
      <c r="B255" s="57" t="s">
        <v>639</v>
      </c>
      <c r="C255" s="83" t="s">
        <v>637</v>
      </c>
      <c r="D255" s="115" t="s">
        <v>27</v>
      </c>
      <c r="E255" s="115" t="s">
        <v>28</v>
      </c>
      <c r="F255" s="115" t="s">
        <v>29</v>
      </c>
      <c r="G255" s="115" t="s">
        <v>210</v>
      </c>
      <c r="H255" s="116" t="s">
        <v>31</v>
      </c>
      <c r="I255" s="116" t="s">
        <v>32</v>
      </c>
      <c r="J255" s="21">
        <v>18998209578</v>
      </c>
      <c r="K255" s="117">
        <v>2E-3</v>
      </c>
      <c r="L255" s="56" t="s">
        <v>399</v>
      </c>
      <c r="M255" s="56" t="s">
        <v>65</v>
      </c>
      <c r="N255" s="118">
        <v>1E-3</v>
      </c>
      <c r="O255" s="119">
        <v>5.2500000000000003E-3</v>
      </c>
      <c r="P255" s="118">
        <v>8.2500000000000004E-3</v>
      </c>
      <c r="Q255" s="152">
        <v>96736153.543655962</v>
      </c>
      <c r="R255" s="81">
        <v>30853336</v>
      </c>
      <c r="S255" s="81">
        <v>1</v>
      </c>
      <c r="T255" s="170">
        <v>53009918</v>
      </c>
      <c r="U255" s="170">
        <v>7713337</v>
      </c>
      <c r="V255" s="21">
        <v>5159561.5436559618</v>
      </c>
      <c r="W255" s="12">
        <v>0</v>
      </c>
      <c r="X255" s="81">
        <v>0</v>
      </c>
      <c r="Y255" s="81">
        <v>0</v>
      </c>
      <c r="Z255" s="14"/>
      <c r="AA255" s="23">
        <v>5.1000000000000004E-3</v>
      </c>
      <c r="AB255" s="12" t="e">
        <f>+R255+S255+T255+U255+V255+W255+Y255+#REF!+#REF!+#REF!-Q255</f>
        <v>#REF!</v>
      </c>
      <c r="AC255" s="145">
        <f t="shared" si="32"/>
        <v>96736152.543655962</v>
      </c>
      <c r="AD255" s="56">
        <f t="shared" si="33"/>
        <v>0.31894317882940637</v>
      </c>
      <c r="AE255" s="56">
        <f t="shared" si="34"/>
        <v>7.97358257195422E-2</v>
      </c>
      <c r="AF255" s="56">
        <f t="shared" si="35"/>
        <v>1.6240128246468174E-3</v>
      </c>
      <c r="AG255" s="56">
        <f t="shared" si="36"/>
        <v>4.0600336407132143E-4</v>
      </c>
      <c r="AH255" s="192">
        <f t="shared" si="38"/>
        <v>5.0918562692179583E-3</v>
      </c>
    </row>
    <row r="256" spans="1:34" ht="13.5" customHeight="1" x14ac:dyDescent="0.2">
      <c r="A256" s="38" t="s">
        <v>640</v>
      </c>
      <c r="B256" s="57" t="s">
        <v>641</v>
      </c>
      <c r="C256" s="83" t="s">
        <v>637</v>
      </c>
      <c r="D256" s="115" t="s">
        <v>27</v>
      </c>
      <c r="E256" s="115" t="s">
        <v>28</v>
      </c>
      <c r="F256" s="115" t="s">
        <v>29</v>
      </c>
      <c r="G256" s="115" t="s">
        <v>210</v>
      </c>
      <c r="H256" s="116" t="s">
        <v>31</v>
      </c>
      <c r="I256" s="116" t="s">
        <v>32</v>
      </c>
      <c r="J256" s="21">
        <v>644781690</v>
      </c>
      <c r="K256" s="117">
        <v>7.4999999999999997E-3</v>
      </c>
      <c r="L256" s="56" t="s">
        <v>399</v>
      </c>
      <c r="M256" s="56" t="s">
        <v>65</v>
      </c>
      <c r="N256" s="118">
        <v>1E-3</v>
      </c>
      <c r="O256" s="119">
        <v>1.2750000000000001E-2</v>
      </c>
      <c r="P256" s="118">
        <v>2.1250000000000002E-2</v>
      </c>
      <c r="Q256" s="152">
        <v>10170104.754445469</v>
      </c>
      <c r="R256" s="81">
        <v>3480043</v>
      </c>
      <c r="S256" s="81">
        <v>2</v>
      </c>
      <c r="T256" s="170">
        <v>5998710</v>
      </c>
      <c r="U256" s="170">
        <v>516239</v>
      </c>
      <c r="V256" s="21">
        <v>175110.75444546973</v>
      </c>
      <c r="W256" s="12">
        <v>0</v>
      </c>
      <c r="X256" s="81">
        <v>0</v>
      </c>
      <c r="Y256" s="81">
        <v>0</v>
      </c>
      <c r="Z256" s="14"/>
      <c r="AA256" s="23">
        <v>1.5800000000000002E-2</v>
      </c>
      <c r="AB256" s="12" t="e">
        <f>+R256+S256+T256+U256+V256+W256+Y256+#REF!+#REF!+#REF!-Q256</f>
        <v>#REF!</v>
      </c>
      <c r="AC256" s="145">
        <f t="shared" si="32"/>
        <v>10170102.754445469</v>
      </c>
      <c r="AD256" s="56">
        <f t="shared" si="33"/>
        <v>0.34218366166249725</v>
      </c>
      <c r="AE256" s="56">
        <f t="shared" si="34"/>
        <v>5.0760450751035531E-2</v>
      </c>
      <c r="AF256" s="56">
        <f t="shared" si="35"/>
        <v>5.3972422821125703E-3</v>
      </c>
      <c r="AG256" s="56">
        <f t="shared" si="36"/>
        <v>8.0064153186483944E-4</v>
      </c>
      <c r="AH256" s="192">
        <f t="shared" si="38"/>
        <v>1.5772939759572686E-2</v>
      </c>
    </row>
    <row r="257" spans="1:34" ht="13.5" customHeight="1" x14ac:dyDescent="0.2">
      <c r="A257" s="38" t="s">
        <v>642</v>
      </c>
      <c r="B257" s="57" t="s">
        <v>643</v>
      </c>
      <c r="C257" s="83" t="s">
        <v>637</v>
      </c>
      <c r="D257" s="115" t="s">
        <v>27</v>
      </c>
      <c r="E257" s="115" t="s">
        <v>28</v>
      </c>
      <c r="F257" s="115" t="s">
        <v>29</v>
      </c>
      <c r="G257" s="115" t="s">
        <v>210</v>
      </c>
      <c r="H257" s="116" t="s">
        <v>50</v>
      </c>
      <c r="I257" s="116" t="s">
        <v>53</v>
      </c>
      <c r="J257" s="21">
        <v>128941213</v>
      </c>
      <c r="K257" s="117">
        <v>8.0000000000000002E-3</v>
      </c>
      <c r="L257" s="56" t="s">
        <v>399</v>
      </c>
      <c r="M257" s="56" t="s">
        <v>65</v>
      </c>
      <c r="N257" s="118">
        <v>1E-3</v>
      </c>
      <c r="O257" s="119">
        <v>1.325E-2</v>
      </c>
      <c r="P257" s="118">
        <v>2.2249999999999999E-2</v>
      </c>
      <c r="Q257" s="152">
        <v>694268.40596645954</v>
      </c>
      <c r="R257" s="81">
        <v>177927.83999999997</v>
      </c>
      <c r="S257" s="81">
        <v>3</v>
      </c>
      <c r="T257" s="170">
        <v>411366.43999999994</v>
      </c>
      <c r="U257" s="170">
        <v>65443.37999999999</v>
      </c>
      <c r="V257" s="21">
        <v>39527.745966459588</v>
      </c>
      <c r="W257" s="12">
        <v>0</v>
      </c>
      <c r="X257" s="81">
        <v>0</v>
      </c>
      <c r="Y257" s="81">
        <v>0</v>
      </c>
      <c r="Z257" s="14"/>
      <c r="AA257" s="23">
        <v>5.4000000000000003E-3</v>
      </c>
      <c r="AB257" s="12" t="e">
        <f>+R257+S257+T257+U257+V257+W257+Y257+#REF!+#REF!+#REF!-Q257</f>
        <v>#REF!</v>
      </c>
      <c r="AC257" s="145">
        <f t="shared" ref="AC257:AC320" si="39">+R257+T257+U257+V257</f>
        <v>694265.40596645954</v>
      </c>
      <c r="AD257" s="56">
        <f t="shared" si="33"/>
        <v>0.25628216309051671</v>
      </c>
      <c r="AE257" s="56">
        <f t="shared" si="34"/>
        <v>9.4262769594430293E-2</v>
      </c>
      <c r="AF257" s="56">
        <f t="shared" si="35"/>
        <v>1.3799144265844619E-3</v>
      </c>
      <c r="AG257" s="56">
        <f t="shared" si="36"/>
        <v>5.0754431789004487E-4</v>
      </c>
      <c r="AH257" s="192">
        <f t="shared" si="38"/>
        <v>5.3843560938616232E-3</v>
      </c>
    </row>
    <row r="258" spans="1:34" ht="13.5" customHeight="1" x14ac:dyDescent="0.2">
      <c r="A258" s="38" t="s">
        <v>644</v>
      </c>
      <c r="B258" s="57" t="s">
        <v>645</v>
      </c>
      <c r="C258" s="83" t="s">
        <v>637</v>
      </c>
      <c r="D258" s="115" t="s">
        <v>27</v>
      </c>
      <c r="E258" s="115" t="s">
        <v>28</v>
      </c>
      <c r="F258" s="115" t="s">
        <v>29</v>
      </c>
      <c r="G258" s="115" t="s">
        <v>210</v>
      </c>
      <c r="H258" s="116" t="s">
        <v>50</v>
      </c>
      <c r="I258" s="116" t="s">
        <v>286</v>
      </c>
      <c r="J258" s="21">
        <v>56770152</v>
      </c>
      <c r="K258" s="117">
        <v>5.4999999999999997E-3</v>
      </c>
      <c r="L258" s="56" t="s">
        <v>399</v>
      </c>
      <c r="M258" s="56" t="s">
        <v>65</v>
      </c>
      <c r="N258" s="118">
        <v>1E-3</v>
      </c>
      <c r="O258" s="119">
        <v>1.025E-2</v>
      </c>
      <c r="P258" s="118">
        <v>1.6750000000000001E-2</v>
      </c>
      <c r="Q258" s="152">
        <v>305155.63573371118</v>
      </c>
      <c r="R258" s="81">
        <v>106755.76999999999</v>
      </c>
      <c r="S258" s="81">
        <v>4</v>
      </c>
      <c r="T258" s="170">
        <v>171134.84</v>
      </c>
      <c r="U258" s="170">
        <v>4624.5</v>
      </c>
      <c r="V258" s="21">
        <v>22636.525733711227</v>
      </c>
      <c r="W258" s="12">
        <v>0</v>
      </c>
      <c r="X258" s="81">
        <v>0</v>
      </c>
      <c r="Y258" s="81">
        <v>0</v>
      </c>
      <c r="Z258" s="14"/>
      <c r="AA258" s="23">
        <v>5.4000000000000003E-3</v>
      </c>
      <c r="AB258" s="12" t="e">
        <f>+R258+S258+T258+U258+V258+W258+Y258+#REF!+#REF!+#REF!-Q258</f>
        <v>#REF!</v>
      </c>
      <c r="AC258" s="145">
        <f t="shared" si="39"/>
        <v>305151.63573371118</v>
      </c>
      <c r="AD258" s="56">
        <f t="shared" si="33"/>
        <v>0.34984498688107901</v>
      </c>
      <c r="AE258" s="56">
        <f t="shared" si="34"/>
        <v>1.5154760645083165E-2</v>
      </c>
      <c r="AF258" s="56">
        <f t="shared" si="35"/>
        <v>1.8804911778287996E-3</v>
      </c>
      <c r="AG258" s="56">
        <f t="shared" si="36"/>
        <v>8.1460060209104246E-5</v>
      </c>
      <c r="AH258" s="192">
        <f t="shared" si="38"/>
        <v>5.3752125894204264E-3</v>
      </c>
    </row>
    <row r="259" spans="1:34" ht="13.5" customHeight="1" x14ac:dyDescent="0.2">
      <c r="A259" s="38" t="s">
        <v>646</v>
      </c>
      <c r="B259" s="57" t="s">
        <v>647</v>
      </c>
      <c r="C259" s="83" t="s">
        <v>637</v>
      </c>
      <c r="D259" s="116" t="s">
        <v>402</v>
      </c>
      <c r="E259" s="115" t="s">
        <v>380</v>
      </c>
      <c r="F259" s="115" t="s">
        <v>79</v>
      </c>
      <c r="G259" s="116" t="s">
        <v>164</v>
      </c>
      <c r="H259" s="116" t="s">
        <v>31</v>
      </c>
      <c r="I259" s="116" t="s">
        <v>32</v>
      </c>
      <c r="J259" s="21">
        <v>3968889496</v>
      </c>
      <c r="K259" s="117">
        <v>0.05</v>
      </c>
      <c r="L259" s="56" t="s">
        <v>399</v>
      </c>
      <c r="M259" s="56" t="s">
        <v>65</v>
      </c>
      <c r="N259" s="118">
        <v>1E-3</v>
      </c>
      <c r="O259" s="119">
        <v>6.7250000000000004E-2</v>
      </c>
      <c r="P259" s="118">
        <v>0.11825000000000001</v>
      </c>
      <c r="Q259" s="152">
        <v>60088640</v>
      </c>
      <c r="R259" s="81">
        <v>10538148</v>
      </c>
      <c r="S259" s="81">
        <v>5</v>
      </c>
      <c r="T259" s="170">
        <v>45282360</v>
      </c>
      <c r="U259" s="170">
        <v>3000413</v>
      </c>
      <c r="V259" s="21">
        <v>1267714</v>
      </c>
      <c r="W259" s="12">
        <v>0</v>
      </c>
      <c r="X259" s="81">
        <v>0</v>
      </c>
      <c r="Y259" s="81">
        <v>0</v>
      </c>
      <c r="Z259" s="14"/>
      <c r="AA259" s="23">
        <v>1.5100000000000001E-2</v>
      </c>
      <c r="AB259" s="12" t="e">
        <f>+R259+S259+T259+U259+V259+W259+Y259+#REF!+#REF!+#REF!-Q259</f>
        <v>#REF!</v>
      </c>
      <c r="AC259" s="145">
        <f t="shared" si="39"/>
        <v>60088635</v>
      </c>
      <c r="AD259" s="56">
        <f t="shared" si="33"/>
        <v>0.17537672473338761</v>
      </c>
      <c r="AE259" s="56">
        <f t="shared" si="34"/>
        <v>4.9933119632356436E-2</v>
      </c>
      <c r="AF259" s="56">
        <f t="shared" si="35"/>
        <v>2.6551880596879184E-3</v>
      </c>
      <c r="AG259" s="56">
        <f t="shared" si="36"/>
        <v>7.5598300306015879E-4</v>
      </c>
      <c r="AH259" s="192">
        <f t="shared" si="38"/>
        <v>1.5139911317903824E-2</v>
      </c>
    </row>
    <row r="260" spans="1:34" ht="13.5" customHeight="1" x14ac:dyDescent="0.2">
      <c r="A260" s="38" t="s">
        <v>648</v>
      </c>
      <c r="B260" s="57" t="s">
        <v>649</v>
      </c>
      <c r="C260" s="83" t="s">
        <v>637</v>
      </c>
      <c r="D260" s="115" t="s">
        <v>27</v>
      </c>
      <c r="E260" s="115" t="s">
        <v>28</v>
      </c>
      <c r="F260" s="115" t="s">
        <v>29</v>
      </c>
      <c r="G260" s="115" t="s">
        <v>30</v>
      </c>
      <c r="H260" s="116" t="s">
        <v>31</v>
      </c>
      <c r="I260" s="116" t="s">
        <v>32</v>
      </c>
      <c r="J260" s="21">
        <v>13893668902</v>
      </c>
      <c r="K260" s="117">
        <v>8.0000000000000002E-3</v>
      </c>
      <c r="L260" s="56" t="s">
        <v>399</v>
      </c>
      <c r="M260" s="56" t="s">
        <v>65</v>
      </c>
      <c r="N260" s="118">
        <v>1E-3</v>
      </c>
      <c r="O260" s="119">
        <v>1.325E-2</v>
      </c>
      <c r="P260" s="118">
        <v>2.2249999999999999E-2</v>
      </c>
      <c r="Q260" s="152">
        <v>174788504</v>
      </c>
      <c r="R260" s="81">
        <v>56467066</v>
      </c>
      <c r="S260" s="81">
        <v>6</v>
      </c>
      <c r="T260" s="170">
        <v>101602903</v>
      </c>
      <c r="U260" s="170">
        <v>11293419</v>
      </c>
      <c r="V260" s="21">
        <v>5425110</v>
      </c>
      <c r="W260" s="12">
        <v>0</v>
      </c>
      <c r="X260" s="81">
        <v>0</v>
      </c>
      <c r="Y260" s="81">
        <v>0</v>
      </c>
      <c r="Z260" s="14"/>
      <c r="AA260" s="23">
        <v>1.26E-2</v>
      </c>
      <c r="AB260" s="12" t="e">
        <f>+R260+S260+T260+U260+V260+W260+Y260+#REF!+#REF!+#REF!-Q260</f>
        <v>#REF!</v>
      </c>
      <c r="AC260" s="145">
        <f t="shared" si="39"/>
        <v>174788498</v>
      </c>
      <c r="AD260" s="56">
        <f t="shared" si="33"/>
        <v>0.32305939261518224</v>
      </c>
      <c r="AE260" s="56">
        <f t="shared" si="34"/>
        <v>6.4611911705997949E-2</v>
      </c>
      <c r="AF260" s="56">
        <f t="shared" si="35"/>
        <v>4.0642300027656153E-3</v>
      </c>
      <c r="AG260" s="56">
        <f t="shared" si="36"/>
        <v>8.1284641800945083E-4</v>
      </c>
      <c r="AH260" s="192">
        <f t="shared" si="38"/>
        <v>1.258044215915057E-2</v>
      </c>
    </row>
    <row r="261" spans="1:34" ht="13.5" customHeight="1" x14ac:dyDescent="0.2">
      <c r="A261" s="38" t="s">
        <v>650</v>
      </c>
      <c r="B261" s="57" t="s">
        <v>651</v>
      </c>
      <c r="C261" s="83" t="s">
        <v>637</v>
      </c>
      <c r="D261" s="116" t="s">
        <v>402</v>
      </c>
      <c r="E261" s="115" t="s">
        <v>380</v>
      </c>
      <c r="F261" s="115" t="s">
        <v>29</v>
      </c>
      <c r="G261" s="115" t="s">
        <v>30</v>
      </c>
      <c r="H261" s="116" t="s">
        <v>31</v>
      </c>
      <c r="I261" s="116" t="s">
        <v>32</v>
      </c>
      <c r="J261" s="21">
        <v>601947456</v>
      </c>
      <c r="K261" s="117">
        <v>6.4999999999999997E-3</v>
      </c>
      <c r="L261" s="56" t="s">
        <v>399</v>
      </c>
      <c r="M261" s="56" t="s">
        <v>65</v>
      </c>
      <c r="N261" s="118">
        <v>1E-3</v>
      </c>
      <c r="O261" s="119">
        <v>0.01</v>
      </c>
      <c r="P261" s="118">
        <v>1.7499999999999998E-2</v>
      </c>
      <c r="Q261" s="152">
        <v>25670352.420000002</v>
      </c>
      <c r="R261" s="81">
        <v>9147724</v>
      </c>
      <c r="S261" s="81">
        <v>7</v>
      </c>
      <c r="T261" s="170">
        <v>14559654</v>
      </c>
      <c r="U261" s="170">
        <v>914778</v>
      </c>
      <c r="V261" s="21">
        <v>1048189.42</v>
      </c>
      <c r="W261" s="12">
        <v>0</v>
      </c>
      <c r="X261" s="81">
        <v>0</v>
      </c>
      <c r="Y261" s="81">
        <v>0</v>
      </c>
      <c r="Z261" s="14"/>
      <c r="AA261" s="23">
        <v>4.2599999999999999E-2</v>
      </c>
      <c r="AB261" s="12" t="e">
        <f>+R261+S261+T261+U261+V261+W261+Y261+#REF!+#REF!+#REF!-Q261</f>
        <v>#REF!</v>
      </c>
      <c r="AC261" s="145">
        <f t="shared" si="39"/>
        <v>25670345.420000002</v>
      </c>
      <c r="AD261" s="56">
        <f t="shared" si="33"/>
        <v>0.35635375567922528</v>
      </c>
      <c r="AE261" s="56">
        <f t="shared" si="34"/>
        <v>3.5635593718473614E-2</v>
      </c>
      <c r="AF261" s="56">
        <f t="shared" si="35"/>
        <v>1.5196881237421493E-2</v>
      </c>
      <c r="AG261" s="56">
        <f t="shared" si="36"/>
        <v>1.5196974268797308E-3</v>
      </c>
      <c r="AH261" s="192">
        <f t="shared" si="38"/>
        <v>4.2645492001215472E-2</v>
      </c>
    </row>
    <row r="262" spans="1:34" ht="13.5" customHeight="1" x14ac:dyDescent="0.2">
      <c r="A262" s="38" t="s">
        <v>652</v>
      </c>
      <c r="B262" s="57" t="s">
        <v>653</v>
      </c>
      <c r="C262" s="83" t="s">
        <v>637</v>
      </c>
      <c r="D262" s="115" t="s">
        <v>27</v>
      </c>
      <c r="E262" s="115" t="s">
        <v>28</v>
      </c>
      <c r="F262" s="115" t="s">
        <v>29</v>
      </c>
      <c r="G262" s="115" t="s">
        <v>30</v>
      </c>
      <c r="H262" s="116" t="s">
        <v>31</v>
      </c>
      <c r="I262" s="116" t="s">
        <v>32</v>
      </c>
      <c r="J262" s="21">
        <v>31529379501</v>
      </c>
      <c r="K262" s="117">
        <v>5.4999999999999997E-3</v>
      </c>
      <c r="L262" s="56" t="s">
        <v>399</v>
      </c>
      <c r="M262" s="56" t="s">
        <v>65</v>
      </c>
      <c r="N262" s="118">
        <v>1E-3</v>
      </c>
      <c r="O262" s="119">
        <v>1.025E-2</v>
      </c>
      <c r="P262" s="118">
        <v>1.6750000000000001E-2</v>
      </c>
      <c r="Q262" s="152">
        <v>389644583</v>
      </c>
      <c r="R262" s="81">
        <v>130463019</v>
      </c>
      <c r="S262" s="81">
        <v>8</v>
      </c>
      <c r="T262" s="170">
        <v>222995525</v>
      </c>
      <c r="U262" s="170">
        <v>25817531</v>
      </c>
      <c r="V262" s="21">
        <v>10368500</v>
      </c>
      <c r="W262" s="12">
        <v>0</v>
      </c>
      <c r="X262" s="81">
        <v>0</v>
      </c>
      <c r="Y262" s="81">
        <v>0</v>
      </c>
      <c r="Z262" s="14"/>
      <c r="AA262" s="23">
        <v>1.24E-2</v>
      </c>
      <c r="AB262" s="12" t="e">
        <f>+R262+S262+T262+U262+V262+W262+Y262+#REF!+#REF!+#REF!-Q262</f>
        <v>#REF!</v>
      </c>
      <c r="AC262" s="145">
        <f t="shared" si="39"/>
        <v>389644575</v>
      </c>
      <c r="AD262" s="56">
        <f t="shared" si="33"/>
        <v>0.33482570365569697</v>
      </c>
      <c r="AE262" s="56">
        <f t="shared" si="34"/>
        <v>6.6259182487013971E-2</v>
      </c>
      <c r="AF262" s="56">
        <f t="shared" si="35"/>
        <v>4.1378238666530745E-3</v>
      </c>
      <c r="AG262" s="56">
        <f t="shared" si="36"/>
        <v>8.1884044052250252E-4</v>
      </c>
      <c r="AH262" s="192">
        <f t="shared" si="38"/>
        <v>1.2358142823192631E-2</v>
      </c>
    </row>
    <row r="263" spans="1:34" ht="13.5" customHeight="1" x14ac:dyDescent="0.2">
      <c r="A263" s="38" t="s">
        <v>654</v>
      </c>
      <c r="B263" s="57" t="s">
        <v>655</v>
      </c>
      <c r="C263" s="83" t="s">
        <v>637</v>
      </c>
      <c r="D263" s="115" t="s">
        <v>27</v>
      </c>
      <c r="E263" s="115" t="s">
        <v>28</v>
      </c>
      <c r="F263" s="115" t="s">
        <v>29</v>
      </c>
      <c r="G263" s="115" t="s">
        <v>38</v>
      </c>
      <c r="H263" s="116" t="s">
        <v>31</v>
      </c>
      <c r="I263" s="116" t="s">
        <v>32</v>
      </c>
      <c r="J263" s="21">
        <v>13740593696</v>
      </c>
      <c r="K263" s="117">
        <v>5.4999999999999997E-3</v>
      </c>
      <c r="L263" s="56" t="s">
        <v>399</v>
      </c>
      <c r="M263" s="56" t="s">
        <v>65</v>
      </c>
      <c r="N263" s="118">
        <v>1E-3</v>
      </c>
      <c r="O263" s="119">
        <v>1.025E-2</v>
      </c>
      <c r="P263" s="118">
        <v>1.6750000000000001E-2</v>
      </c>
      <c r="Q263" s="152">
        <v>173458258</v>
      </c>
      <c r="R263" s="81">
        <v>55975377</v>
      </c>
      <c r="S263" s="81">
        <v>9</v>
      </c>
      <c r="T263" s="170">
        <v>100505344</v>
      </c>
      <c r="U263" s="170">
        <v>11195068</v>
      </c>
      <c r="V263" s="21">
        <v>5782460</v>
      </c>
      <c r="W263" s="12">
        <v>0</v>
      </c>
      <c r="X263" s="81">
        <v>0</v>
      </c>
      <c r="Y263" s="81">
        <v>0</v>
      </c>
      <c r="Z263" s="14"/>
      <c r="AA263" s="23">
        <v>1.26E-2</v>
      </c>
      <c r="AB263" s="12" t="e">
        <f>+R263+S263+T263+U263+V263+W263+Y263+#REF!+#REF!+#REF!-Q263</f>
        <v>#REF!</v>
      </c>
      <c r="AC263" s="145">
        <f t="shared" si="39"/>
        <v>173458249</v>
      </c>
      <c r="AD263" s="56">
        <f t="shared" si="33"/>
        <v>0.32270230630542107</v>
      </c>
      <c r="AE263" s="56">
        <f t="shared" si="34"/>
        <v>6.4540418599521324E-2</v>
      </c>
      <c r="AF263" s="56">
        <f t="shared" si="35"/>
        <v>4.073723322180387E-3</v>
      </c>
      <c r="AG263" s="56">
        <f t="shared" si="36"/>
        <v>8.1474412588583979E-4</v>
      </c>
      <c r="AH263" s="192">
        <f t="shared" si="38"/>
        <v>1.2623781245383534E-2</v>
      </c>
    </row>
    <row r="264" spans="1:34" ht="13.5" customHeight="1" x14ac:dyDescent="0.2">
      <c r="A264" s="38" t="s">
        <v>656</v>
      </c>
      <c r="B264" s="57" t="s">
        <v>657</v>
      </c>
      <c r="C264" s="83" t="s">
        <v>637</v>
      </c>
      <c r="D264" s="115" t="s">
        <v>27</v>
      </c>
      <c r="E264" s="115" t="s">
        <v>28</v>
      </c>
      <c r="F264" s="115" t="s">
        <v>41</v>
      </c>
      <c r="G264" s="116" t="s">
        <v>658</v>
      </c>
      <c r="H264" s="116" t="s">
        <v>31</v>
      </c>
      <c r="I264" s="116" t="s">
        <v>32</v>
      </c>
      <c r="J264" s="21">
        <v>42490877988</v>
      </c>
      <c r="K264" s="117">
        <v>3.0000000000000001E-3</v>
      </c>
      <c r="L264" s="56" t="s">
        <v>399</v>
      </c>
      <c r="M264" s="56" t="s">
        <v>65</v>
      </c>
      <c r="N264" s="118">
        <v>1E-3</v>
      </c>
      <c r="O264" s="119">
        <v>6.2500000000000003E-3</v>
      </c>
      <c r="P264" s="118">
        <v>1.025E-2</v>
      </c>
      <c r="Q264" s="152">
        <v>192465749</v>
      </c>
      <c r="R264" s="81">
        <v>73838512</v>
      </c>
      <c r="S264" s="81">
        <v>10</v>
      </c>
      <c r="T264" s="170">
        <v>104064729</v>
      </c>
      <c r="U264" s="170">
        <v>1420348</v>
      </c>
      <c r="V264" s="21">
        <v>13142150</v>
      </c>
      <c r="W264" s="12">
        <v>0</v>
      </c>
      <c r="X264" s="81">
        <v>0</v>
      </c>
      <c r="Y264" s="81">
        <v>0</v>
      </c>
      <c r="Z264" s="186">
        <v>9.1999999999999998E-3</v>
      </c>
      <c r="AA264" s="23">
        <v>1.4800000000000001E-2</v>
      </c>
      <c r="AB264" s="12" t="e">
        <f>+R264+S264+T264+U264+V264+W264+Y264+#REF!+#REF!+#REF!-Q264</f>
        <v>#REF!</v>
      </c>
      <c r="AC264" s="145">
        <f t="shared" si="39"/>
        <v>192465739</v>
      </c>
      <c r="AD264" s="56">
        <f t="shared" si="33"/>
        <v>0.38364496654648755</v>
      </c>
      <c r="AE264" s="56">
        <f t="shared" si="34"/>
        <v>7.379744610026411E-3</v>
      </c>
      <c r="AF264" s="56">
        <f t="shared" si="35"/>
        <v>1.7377497358574939E-3</v>
      </c>
      <c r="AG264" s="56">
        <f t="shared" si="36"/>
        <v>3.3427127591976932E-5</v>
      </c>
      <c r="AH264" s="192">
        <f t="shared" si="38"/>
        <v>1.3729577832078569E-2</v>
      </c>
    </row>
    <row r="265" spans="1:34" ht="13.5" customHeight="1" x14ac:dyDescent="0.2">
      <c r="A265" s="38" t="s">
        <v>659</v>
      </c>
      <c r="B265" s="57" t="s">
        <v>660</v>
      </c>
      <c r="C265" s="83" t="s">
        <v>637</v>
      </c>
      <c r="D265" s="115" t="s">
        <v>27</v>
      </c>
      <c r="E265" s="115" t="s">
        <v>28</v>
      </c>
      <c r="F265" s="115" t="s">
        <v>41</v>
      </c>
      <c r="G265" s="116" t="s">
        <v>658</v>
      </c>
      <c r="H265" s="116" t="s">
        <v>31</v>
      </c>
      <c r="I265" s="116" t="s">
        <v>32</v>
      </c>
      <c r="J265" s="21">
        <v>7580246759</v>
      </c>
      <c r="K265" s="117">
        <v>3.0000000000000001E-3</v>
      </c>
      <c r="L265" s="56" t="s">
        <v>399</v>
      </c>
      <c r="M265" s="56" t="s">
        <v>65</v>
      </c>
      <c r="N265" s="118">
        <v>1E-3</v>
      </c>
      <c r="O265" s="119">
        <v>6.2500000000000003E-3</v>
      </c>
      <c r="P265" s="118">
        <v>1.025E-2</v>
      </c>
      <c r="Q265" s="152">
        <v>55621895</v>
      </c>
      <c r="R265" s="81">
        <v>19342422</v>
      </c>
      <c r="S265" s="81">
        <v>11</v>
      </c>
      <c r="T265" s="170">
        <v>29981612</v>
      </c>
      <c r="U265" s="170">
        <v>2007700</v>
      </c>
      <c r="V265" s="21">
        <v>4290150</v>
      </c>
      <c r="W265" s="12">
        <v>0</v>
      </c>
      <c r="X265" s="81">
        <v>0</v>
      </c>
      <c r="Y265" s="81">
        <v>0</v>
      </c>
      <c r="Z265" s="186">
        <v>7.6E-3</v>
      </c>
      <c r="AA265" s="23">
        <v>1.7899999999999999E-2</v>
      </c>
      <c r="AB265" s="12" t="e">
        <f>+R265+S265+T265+U265+V265+W265+Y265+#REF!+#REF!+#REF!-Q265</f>
        <v>#REF!</v>
      </c>
      <c r="AC265" s="145">
        <f t="shared" si="39"/>
        <v>55621884</v>
      </c>
      <c r="AD265" s="56">
        <f t="shared" si="33"/>
        <v>0.34774841499435727</v>
      </c>
      <c r="AE265" s="56">
        <f t="shared" si="34"/>
        <v>3.6095505143263394E-2</v>
      </c>
      <c r="AF265" s="56">
        <f t="shared" si="35"/>
        <v>2.5516876448691871E-3</v>
      </c>
      <c r="AG265" s="56">
        <f t="shared" si="36"/>
        <v>2.6485945165522016E-4</v>
      </c>
      <c r="AH265" s="192">
        <f t="shared" si="38"/>
        <v>1.4937740547029071E-2</v>
      </c>
    </row>
    <row r="266" spans="1:34" ht="13.5" customHeight="1" x14ac:dyDescent="0.2">
      <c r="A266" s="38" t="s">
        <v>661</v>
      </c>
      <c r="B266" s="57" t="s">
        <v>662</v>
      </c>
      <c r="C266" s="83" t="s">
        <v>637</v>
      </c>
      <c r="D266" s="115" t="s">
        <v>27</v>
      </c>
      <c r="E266" s="115" t="s">
        <v>28</v>
      </c>
      <c r="F266" s="115" t="s">
        <v>41</v>
      </c>
      <c r="G266" s="116" t="s">
        <v>658</v>
      </c>
      <c r="H266" s="116" t="s">
        <v>50</v>
      </c>
      <c r="I266" s="116" t="s">
        <v>53</v>
      </c>
      <c r="J266" s="21">
        <v>22558893</v>
      </c>
      <c r="K266" s="117">
        <v>3.0000000000000001E-3</v>
      </c>
      <c r="L266" s="56" t="s">
        <v>399</v>
      </c>
      <c r="M266" s="56" t="s">
        <v>65</v>
      </c>
      <c r="N266" s="118">
        <v>1E-3</v>
      </c>
      <c r="O266" s="119">
        <v>6.2500000000000003E-3</v>
      </c>
      <c r="P266" s="118">
        <v>1.025E-2</v>
      </c>
      <c r="Q266" s="152">
        <v>178148.27269710929</v>
      </c>
      <c r="R266" s="81">
        <v>65798.929999999993</v>
      </c>
      <c r="S266" s="81">
        <v>12</v>
      </c>
      <c r="T266" s="170">
        <v>96140.280000000013</v>
      </c>
      <c r="U266" s="170">
        <v>5198.37</v>
      </c>
      <c r="V266" s="21">
        <v>10998.692697109287</v>
      </c>
      <c r="W266" s="12">
        <v>0</v>
      </c>
      <c r="X266" s="81">
        <v>0</v>
      </c>
      <c r="Y266" s="81">
        <v>0</v>
      </c>
      <c r="Z266" s="186">
        <v>4.8999999999999998E-3</v>
      </c>
      <c r="AA266" s="23">
        <v>1.1800000000000001E-2</v>
      </c>
      <c r="AB266" s="12" t="e">
        <f>+R266+S266+T266+U266+V266+W266+Y266+#REF!+#REF!+#REF!-Q266</f>
        <v>#REF!</v>
      </c>
      <c r="AC266" s="145">
        <f t="shared" si="39"/>
        <v>178136.27269710929</v>
      </c>
      <c r="AD266" s="56">
        <f t="shared" si="33"/>
        <v>0.36937412579570461</v>
      </c>
      <c r="AE266" s="56">
        <f t="shared" si="34"/>
        <v>2.9181984787786327E-2</v>
      </c>
      <c r="AF266" s="56">
        <f t="shared" si="35"/>
        <v>2.9167623606353374E-3</v>
      </c>
      <c r="AG266" s="56">
        <f t="shared" si="36"/>
        <v>2.3043550940199059E-4</v>
      </c>
      <c r="AH266" s="192">
        <f t="shared" si="38"/>
        <v>1.2796498852896252E-2</v>
      </c>
    </row>
    <row r="267" spans="1:34" ht="13.5" customHeight="1" x14ac:dyDescent="0.2">
      <c r="A267" s="38" t="s">
        <v>663</v>
      </c>
      <c r="B267" s="57" t="s">
        <v>664</v>
      </c>
      <c r="C267" s="83" t="s">
        <v>637</v>
      </c>
      <c r="D267" s="115" t="s">
        <v>27</v>
      </c>
      <c r="E267" s="115" t="s">
        <v>28</v>
      </c>
      <c r="F267" s="115" t="s">
        <v>41</v>
      </c>
      <c r="G267" s="115" t="s">
        <v>277</v>
      </c>
      <c r="H267" s="116" t="s">
        <v>31</v>
      </c>
      <c r="I267" s="116" t="s">
        <v>32</v>
      </c>
      <c r="J267" s="21">
        <v>2438566438</v>
      </c>
      <c r="K267" s="117">
        <v>3.0000000000000001E-3</v>
      </c>
      <c r="L267" s="56" t="s">
        <v>399</v>
      </c>
      <c r="M267" s="56" t="s">
        <v>65</v>
      </c>
      <c r="N267" s="118">
        <v>1E-3</v>
      </c>
      <c r="O267" s="119">
        <v>6.2500000000000003E-3</v>
      </c>
      <c r="P267" s="118">
        <v>1.025E-2</v>
      </c>
      <c r="Q267" s="152">
        <v>24208588</v>
      </c>
      <c r="R267" s="81">
        <v>8475932</v>
      </c>
      <c r="S267" s="81">
        <v>13</v>
      </c>
      <c r="T267" s="170">
        <v>12183084</v>
      </c>
      <c r="U267" s="170">
        <v>533409</v>
      </c>
      <c r="V267" s="21">
        <v>3016150</v>
      </c>
      <c r="W267" s="12">
        <v>0</v>
      </c>
      <c r="X267" s="81">
        <v>0</v>
      </c>
      <c r="Y267" s="81">
        <v>0</v>
      </c>
      <c r="Z267" s="186">
        <v>6.6E-3</v>
      </c>
      <c r="AA267" s="23">
        <v>1.9400000000000001E-2</v>
      </c>
      <c r="AB267" s="12" t="e">
        <f>+R267+S267+T267+U267+V267+W267+Y267+#REF!+#REF!+#REF!-Q267</f>
        <v>#REF!</v>
      </c>
      <c r="AC267" s="145">
        <f t="shared" si="39"/>
        <v>24208575</v>
      </c>
      <c r="AD267" s="56">
        <f t="shared" si="33"/>
        <v>0.3501210624747636</v>
      </c>
      <c r="AE267" s="56">
        <f t="shared" si="34"/>
        <v>2.2033886752937749E-2</v>
      </c>
      <c r="AF267" s="56">
        <f t="shared" si="35"/>
        <v>3.4757847348016358E-3</v>
      </c>
      <c r="AG267" s="56">
        <f t="shared" si="36"/>
        <v>2.1873876048153829E-4</v>
      </c>
      <c r="AH267" s="192">
        <f t="shared" si="38"/>
        <v>1.6527379718985536E-2</v>
      </c>
    </row>
    <row r="268" spans="1:34" ht="13.5" customHeight="1" x14ac:dyDescent="0.2">
      <c r="A268" s="38" t="s">
        <v>665</v>
      </c>
      <c r="B268" s="57" t="s">
        <v>666</v>
      </c>
      <c r="C268" s="83" t="s">
        <v>637</v>
      </c>
      <c r="D268" s="115" t="s">
        <v>27</v>
      </c>
      <c r="E268" s="115" t="s">
        <v>28</v>
      </c>
      <c r="F268" s="115" t="s">
        <v>41</v>
      </c>
      <c r="G268" s="116" t="s">
        <v>658</v>
      </c>
      <c r="H268" s="116" t="s">
        <v>31</v>
      </c>
      <c r="I268" s="116" t="s">
        <v>32</v>
      </c>
      <c r="J268" s="21">
        <v>14830004454</v>
      </c>
      <c r="K268" s="117">
        <v>1.2999999999999999E-2</v>
      </c>
      <c r="L268" s="56" t="s">
        <v>399</v>
      </c>
      <c r="M268" s="56" t="s">
        <v>65</v>
      </c>
      <c r="N268" s="56" t="s">
        <v>399</v>
      </c>
      <c r="O268" s="119">
        <v>1.975E-2</v>
      </c>
      <c r="P268" s="118">
        <v>3.2750000000000001E-2</v>
      </c>
      <c r="Q268" s="152">
        <v>368801062</v>
      </c>
      <c r="R268" s="81">
        <v>146683210</v>
      </c>
      <c r="S268" s="81">
        <v>14</v>
      </c>
      <c r="T268" s="170">
        <v>215162502</v>
      </c>
      <c r="U268" s="170">
        <v>3095336</v>
      </c>
      <c r="V268" s="21">
        <v>3860000</v>
      </c>
      <c r="W268" s="12">
        <v>0</v>
      </c>
      <c r="X268" s="81">
        <v>0</v>
      </c>
      <c r="Y268" s="81">
        <v>0</v>
      </c>
      <c r="Z268" s="186">
        <v>5.9999999999999995E-4</v>
      </c>
      <c r="AA268" s="23">
        <v>2.8000000000000001E-2</v>
      </c>
      <c r="AB268" s="12" t="e">
        <f>+R268+S268+T268+U268+V268+W268+Y268+#REF!+#REF!+#REF!-Q268</f>
        <v>#REF!</v>
      </c>
      <c r="AC268" s="145">
        <f t="shared" si="39"/>
        <v>368801048</v>
      </c>
      <c r="AD268" s="56">
        <f t="shared" si="33"/>
        <v>0.39772991642908778</v>
      </c>
      <c r="AE268" s="56">
        <f t="shared" si="34"/>
        <v>8.3929696425374591E-3</v>
      </c>
      <c r="AF268" s="56">
        <f t="shared" si="35"/>
        <v>9.8909754514899077E-3</v>
      </c>
      <c r="AG268" s="56">
        <f t="shared" si="36"/>
        <v>2.0872117804152885E-4</v>
      </c>
      <c r="AH268" s="192">
        <f t="shared" si="38"/>
        <v>2.5468572976087386E-2</v>
      </c>
    </row>
    <row r="269" spans="1:34" ht="13.5" customHeight="1" x14ac:dyDescent="0.2">
      <c r="A269" s="38" t="s">
        <v>667</v>
      </c>
      <c r="B269" s="57" t="s">
        <v>668</v>
      </c>
      <c r="C269" s="83" t="s">
        <v>637</v>
      </c>
      <c r="D269" s="115" t="s">
        <v>27</v>
      </c>
      <c r="E269" s="115" t="s">
        <v>28</v>
      </c>
      <c r="F269" s="115" t="s">
        <v>41</v>
      </c>
      <c r="G269" s="116" t="s">
        <v>658</v>
      </c>
      <c r="H269" s="116" t="s">
        <v>50</v>
      </c>
      <c r="I269" s="116" t="s">
        <v>32</v>
      </c>
      <c r="J269" s="21">
        <v>43107598037</v>
      </c>
      <c r="K269" s="117">
        <v>1.2999999999999999E-2</v>
      </c>
      <c r="L269" s="56" t="s">
        <v>399</v>
      </c>
      <c r="M269" s="56" t="s">
        <v>65</v>
      </c>
      <c r="N269" s="56" t="s">
        <v>399</v>
      </c>
      <c r="O269" s="119">
        <v>1.975E-2</v>
      </c>
      <c r="P269" s="118">
        <v>3.2750000000000001E-2</v>
      </c>
      <c r="Q269" s="152">
        <v>1072872246</v>
      </c>
      <c r="R269" s="81">
        <v>425361439</v>
      </c>
      <c r="S269" s="81">
        <v>15</v>
      </c>
      <c r="T269" s="170">
        <v>626007715</v>
      </c>
      <c r="U269" s="170">
        <v>10309077</v>
      </c>
      <c r="V269" s="21">
        <v>11194000</v>
      </c>
      <c r="W269" s="12">
        <v>0</v>
      </c>
      <c r="X269" s="81">
        <v>0</v>
      </c>
      <c r="Y269" s="81">
        <v>0</v>
      </c>
      <c r="Z269" s="186">
        <v>1.5E-3</v>
      </c>
      <c r="AA269" s="23">
        <v>2.8799999999999999E-2</v>
      </c>
      <c r="AB269" s="12" t="e">
        <f>+R269+S269+T269+U269+V269+W269+Y269+#REF!+#REF!+#REF!-Q269</f>
        <v>#REF!</v>
      </c>
      <c r="AC269" s="145">
        <f t="shared" si="39"/>
        <v>1072872231</v>
      </c>
      <c r="AD269" s="56">
        <f t="shared" ref="AD269:AD332" si="40">+R269/AC269</f>
        <v>0.39646980013969624</v>
      </c>
      <c r="AE269" s="56">
        <f t="shared" ref="AE269:AE332" si="41">U269/AC269</f>
        <v>9.6088580747319199E-3</v>
      </c>
      <c r="AF269" s="56">
        <f t="shared" si="35"/>
        <v>9.8674354028007987E-3</v>
      </c>
      <c r="AG269" s="56">
        <f t="shared" si="36"/>
        <v>2.3914756259793321E-4</v>
      </c>
      <c r="AH269" s="192">
        <f t="shared" si="38"/>
        <v>2.6388239657406456E-2</v>
      </c>
    </row>
    <row r="270" spans="1:34" ht="13.5" customHeight="1" x14ac:dyDescent="0.2">
      <c r="A270" s="38" t="s">
        <v>669</v>
      </c>
      <c r="B270" s="57" t="s">
        <v>670</v>
      </c>
      <c r="C270" s="83" t="s">
        <v>637</v>
      </c>
      <c r="D270" s="115" t="s">
        <v>27</v>
      </c>
      <c r="E270" s="115" t="s">
        <v>28</v>
      </c>
      <c r="F270" s="115" t="s">
        <v>41</v>
      </c>
      <c r="G270" s="116" t="s">
        <v>658</v>
      </c>
      <c r="H270" s="116" t="s">
        <v>50</v>
      </c>
      <c r="I270" s="116" t="s">
        <v>32</v>
      </c>
      <c r="J270" s="21">
        <v>50629940874</v>
      </c>
      <c r="K270" s="117">
        <v>1.2999999999999999E-2</v>
      </c>
      <c r="L270" s="56" t="s">
        <v>399</v>
      </c>
      <c r="M270" s="56" t="s">
        <v>65</v>
      </c>
      <c r="N270" s="56" t="s">
        <v>399</v>
      </c>
      <c r="O270" s="119">
        <v>1.975E-2</v>
      </c>
      <c r="P270" s="118">
        <v>3.2750000000000001E-2</v>
      </c>
      <c r="Q270" s="152">
        <v>1272128347</v>
      </c>
      <c r="R270" s="81">
        <v>500920036</v>
      </c>
      <c r="S270" s="81">
        <v>16</v>
      </c>
      <c r="T270" s="170">
        <v>748475011</v>
      </c>
      <c r="U270" s="170">
        <v>9551284</v>
      </c>
      <c r="V270" s="21">
        <v>13182000</v>
      </c>
      <c r="W270" s="12">
        <v>0</v>
      </c>
      <c r="X270" s="81">
        <v>0</v>
      </c>
      <c r="Y270" s="81">
        <v>0</v>
      </c>
      <c r="Z270" s="186">
        <v>2E-3</v>
      </c>
      <c r="AA270" s="23">
        <v>2.8799999999999999E-2</v>
      </c>
      <c r="AB270" s="12" t="e">
        <f>+R270+S270+T270+U270+V270+W270+Y270+#REF!+#REF!+#REF!-Q270</f>
        <v>#REF!</v>
      </c>
      <c r="AC270" s="145">
        <f t="shared" si="39"/>
        <v>1272128331</v>
      </c>
      <c r="AD270" s="56">
        <f t="shared" si="40"/>
        <v>0.39376533309830042</v>
      </c>
      <c r="AE270" s="56">
        <f t="shared" si="41"/>
        <v>7.5081135819779175E-3</v>
      </c>
      <c r="AF270" s="56">
        <f t="shared" si="35"/>
        <v>9.8937511550055458E-3</v>
      </c>
      <c r="AG270" s="56">
        <f t="shared" si="36"/>
        <v>1.8864892660589442E-4</v>
      </c>
      <c r="AH270" s="192">
        <f t="shared" si="38"/>
        <v>2.7126008623353466E-2</v>
      </c>
    </row>
    <row r="271" spans="1:34" ht="13.5" customHeight="1" x14ac:dyDescent="0.2">
      <c r="A271" s="38" t="s">
        <v>671</v>
      </c>
      <c r="B271" s="57" t="s">
        <v>672</v>
      </c>
      <c r="C271" s="83" t="s">
        <v>637</v>
      </c>
      <c r="D271" s="115" t="s">
        <v>27</v>
      </c>
      <c r="E271" s="115" t="s">
        <v>28</v>
      </c>
      <c r="F271" s="115" t="s">
        <v>41</v>
      </c>
      <c r="G271" s="116" t="s">
        <v>658</v>
      </c>
      <c r="H271" s="116" t="s">
        <v>50</v>
      </c>
      <c r="I271" s="116" t="s">
        <v>32</v>
      </c>
      <c r="J271" s="21">
        <v>19125918076</v>
      </c>
      <c r="K271" s="117">
        <v>1.2999999999999999E-2</v>
      </c>
      <c r="L271" s="56" t="s">
        <v>399</v>
      </c>
      <c r="M271" s="56" t="s">
        <v>65</v>
      </c>
      <c r="N271" s="56" t="s">
        <v>399</v>
      </c>
      <c r="O271" s="119">
        <v>1.975E-2</v>
      </c>
      <c r="P271" s="118">
        <v>3.2750000000000001E-2</v>
      </c>
      <c r="Q271" s="152">
        <v>475397380</v>
      </c>
      <c r="R271" s="81">
        <v>189021055</v>
      </c>
      <c r="S271" s="81">
        <v>17</v>
      </c>
      <c r="T271" s="170">
        <v>277291065</v>
      </c>
      <c r="U271" s="170">
        <v>4111243</v>
      </c>
      <c r="V271" s="21">
        <v>4974000</v>
      </c>
      <c r="W271" s="12">
        <v>0</v>
      </c>
      <c r="X271" s="81">
        <v>0</v>
      </c>
      <c r="Y271" s="81">
        <v>0</v>
      </c>
      <c r="Z271" s="186">
        <v>2.5999999999999999E-3</v>
      </c>
      <c r="AA271" s="23">
        <v>2.8299999999999999E-2</v>
      </c>
      <c r="AB271" s="12" t="e">
        <f>+R271+S271+T271+U271+V271+W271+Y271+#REF!+#REF!+#REF!-Q271</f>
        <v>#REF!</v>
      </c>
      <c r="AC271" s="145">
        <f t="shared" si="39"/>
        <v>475397363</v>
      </c>
      <c r="AD271" s="56">
        <f t="shared" si="40"/>
        <v>0.39760644402228207</v>
      </c>
      <c r="AE271" s="56">
        <f t="shared" si="41"/>
        <v>8.6480138931691979E-3</v>
      </c>
      <c r="AF271" s="56">
        <f t="shared" si="35"/>
        <v>9.8829794339227832E-3</v>
      </c>
      <c r="AG271" s="56">
        <f t="shared" si="36"/>
        <v>2.1495663547565642E-4</v>
      </c>
      <c r="AH271" s="192">
        <f t="shared" si="38"/>
        <v>2.7456185261848863E-2</v>
      </c>
    </row>
    <row r="272" spans="1:34" ht="13.5" customHeight="1" x14ac:dyDescent="0.2">
      <c r="A272" s="38" t="s">
        <v>673</v>
      </c>
      <c r="B272" s="57" t="s">
        <v>674</v>
      </c>
      <c r="C272" s="83" t="s">
        <v>637</v>
      </c>
      <c r="D272" s="115" t="s">
        <v>27</v>
      </c>
      <c r="E272" s="115" t="s">
        <v>28</v>
      </c>
      <c r="F272" s="115" t="s">
        <v>41</v>
      </c>
      <c r="G272" s="116" t="s">
        <v>658</v>
      </c>
      <c r="H272" s="116" t="s">
        <v>50</v>
      </c>
      <c r="I272" s="116" t="s">
        <v>32</v>
      </c>
      <c r="J272" s="21">
        <v>17482272282</v>
      </c>
      <c r="K272" s="117">
        <v>1.2999999999999999E-2</v>
      </c>
      <c r="L272" s="56" t="s">
        <v>399</v>
      </c>
      <c r="M272" s="56" t="s">
        <v>65</v>
      </c>
      <c r="N272" s="56" t="s">
        <v>399</v>
      </c>
      <c r="O272" s="119">
        <v>1.975E-2</v>
      </c>
      <c r="P272" s="118">
        <v>3.2750000000000001E-2</v>
      </c>
      <c r="Q272" s="152">
        <v>434638330</v>
      </c>
      <c r="R272" s="81">
        <v>172505441</v>
      </c>
      <c r="S272" s="81">
        <v>18</v>
      </c>
      <c r="T272" s="170">
        <v>253134916</v>
      </c>
      <c r="U272" s="170">
        <v>4457955</v>
      </c>
      <c r="V272" s="21">
        <v>4540000</v>
      </c>
      <c r="W272" s="12">
        <v>0</v>
      </c>
      <c r="X272" s="81">
        <v>0</v>
      </c>
      <c r="Y272" s="81">
        <v>0</v>
      </c>
      <c r="Z272" s="186">
        <v>8.9999999999999998E-4</v>
      </c>
      <c r="AA272" s="23">
        <v>2.86E-2</v>
      </c>
      <c r="AB272" s="12" t="e">
        <f>+R272+S272+T272+U272+V272+W272+Y272+#REF!+#REF!+#REF!-Q272</f>
        <v>#REF!</v>
      </c>
      <c r="AC272" s="145">
        <f t="shared" si="39"/>
        <v>434638312</v>
      </c>
      <c r="AD272" s="56">
        <f t="shared" si="40"/>
        <v>0.3968942365117597</v>
      </c>
      <c r="AE272" s="56">
        <f t="shared" si="41"/>
        <v>1.0256700518384123E-2</v>
      </c>
      <c r="AF272" s="56">
        <f t="shared" ref="AF272:AF335" si="42">+R272/J272</f>
        <v>9.8674496208146865E-3</v>
      </c>
      <c r="AG272" s="56">
        <f t="shared" ref="AG272:AG335" si="43">+U272/J272</f>
        <v>2.5499860247514707E-4</v>
      </c>
      <c r="AH272" s="192">
        <f t="shared" si="38"/>
        <v>2.576166014285854E-2</v>
      </c>
    </row>
    <row r="273" spans="1:34" ht="13.5" customHeight="1" x14ac:dyDescent="0.2">
      <c r="A273" s="38" t="s">
        <v>675</v>
      </c>
      <c r="B273" s="57" t="s">
        <v>676</v>
      </c>
      <c r="C273" s="83" t="s">
        <v>637</v>
      </c>
      <c r="D273" s="115" t="s">
        <v>27</v>
      </c>
      <c r="E273" s="115" t="s">
        <v>28</v>
      </c>
      <c r="F273" s="115" t="s">
        <v>41</v>
      </c>
      <c r="G273" s="115" t="s">
        <v>49</v>
      </c>
      <c r="H273" s="116" t="s">
        <v>50</v>
      </c>
      <c r="I273" s="116" t="s">
        <v>32</v>
      </c>
      <c r="J273" s="21">
        <v>1180937524</v>
      </c>
      <c r="K273" s="117">
        <v>3.0000000000000001E-3</v>
      </c>
      <c r="L273" s="56" t="s">
        <v>399</v>
      </c>
      <c r="M273" s="56" t="s">
        <v>65</v>
      </c>
      <c r="N273" s="118">
        <v>1E-3</v>
      </c>
      <c r="O273" s="119">
        <v>6.2500000000000003E-3</v>
      </c>
      <c r="P273" s="118">
        <v>1.025E-2</v>
      </c>
      <c r="Q273" s="152">
        <v>13163153</v>
      </c>
      <c r="R273" s="81">
        <v>4164237</v>
      </c>
      <c r="S273" s="81">
        <v>19</v>
      </c>
      <c r="T273" s="170">
        <v>6074757</v>
      </c>
      <c r="U273" s="170">
        <v>251990</v>
      </c>
      <c r="V273" s="21">
        <v>2672150</v>
      </c>
      <c r="W273" s="12">
        <v>0</v>
      </c>
      <c r="X273" s="81">
        <v>0</v>
      </c>
      <c r="Y273" s="81">
        <v>0</v>
      </c>
      <c r="Z273" s="186">
        <v>1.0999999999999999E-2</v>
      </c>
      <c r="AA273" s="23">
        <v>2.1100000000000001E-2</v>
      </c>
      <c r="AB273" s="12" t="e">
        <f>+R273+S273+T273+U273+V273+W273+Y273+#REF!+#REF!+#REF!-Q273</f>
        <v>#REF!</v>
      </c>
      <c r="AC273" s="145">
        <f t="shared" si="39"/>
        <v>13163134</v>
      </c>
      <c r="AD273" s="56">
        <f t="shared" si="40"/>
        <v>0.31635604408494206</v>
      </c>
      <c r="AE273" s="56">
        <f t="shared" si="41"/>
        <v>1.9143617317881896E-2</v>
      </c>
      <c r="AF273" s="56">
        <f t="shared" si="42"/>
        <v>3.526212788882471E-3</v>
      </c>
      <c r="AG273" s="56">
        <f t="shared" si="43"/>
        <v>2.1338131347243056E-4</v>
      </c>
      <c r="AH273" s="192">
        <f t="shared" si="38"/>
        <v>2.2146342403800187E-2</v>
      </c>
    </row>
    <row r="274" spans="1:34" ht="13.5" customHeight="1" x14ac:dyDescent="0.2">
      <c r="A274" s="38" t="s">
        <v>677</v>
      </c>
      <c r="B274" s="57" t="s">
        <v>678</v>
      </c>
      <c r="C274" s="83" t="s">
        <v>637</v>
      </c>
      <c r="D274" s="115" t="s">
        <v>27</v>
      </c>
      <c r="E274" s="115" t="s">
        <v>28</v>
      </c>
      <c r="F274" s="115" t="s">
        <v>29</v>
      </c>
      <c r="G274" s="115" t="s">
        <v>46</v>
      </c>
      <c r="H274" s="116" t="s">
        <v>50</v>
      </c>
      <c r="I274" s="116" t="s">
        <v>32</v>
      </c>
      <c r="J274" s="21">
        <v>501897612</v>
      </c>
      <c r="K274" s="117">
        <v>8.0000000000000002E-3</v>
      </c>
      <c r="L274" s="56" t="s">
        <v>399</v>
      </c>
      <c r="M274" s="56" t="s">
        <v>65</v>
      </c>
      <c r="N274" s="118">
        <v>1E-3</v>
      </c>
      <c r="O274" s="119">
        <v>1.325E-2</v>
      </c>
      <c r="P274" s="118">
        <v>2.2249999999999999E-2</v>
      </c>
      <c r="Q274" s="152">
        <v>9921320</v>
      </c>
      <c r="R274" s="81">
        <v>2708532</v>
      </c>
      <c r="S274" s="81">
        <v>20</v>
      </c>
      <c r="T274" s="170">
        <v>4673062</v>
      </c>
      <c r="U274" s="170">
        <v>416696</v>
      </c>
      <c r="V274" s="21">
        <v>2123010</v>
      </c>
      <c r="W274" s="12">
        <v>0</v>
      </c>
      <c r="X274" s="81">
        <v>0</v>
      </c>
      <c r="Y274" s="81">
        <v>0</v>
      </c>
      <c r="Z274" s="14"/>
      <c r="AA274" s="23">
        <v>1.9800000000000002E-2</v>
      </c>
      <c r="AB274" s="12" t="e">
        <f>+R274+S274+T274+U274+V274+W274+Y274+#REF!+#REF!+#REF!-Q274</f>
        <v>#REF!</v>
      </c>
      <c r="AC274" s="145">
        <f t="shared" si="39"/>
        <v>9921300</v>
      </c>
      <c r="AD274" s="56">
        <f t="shared" si="40"/>
        <v>0.27300172356445224</v>
      </c>
      <c r="AE274" s="56">
        <f t="shared" si="41"/>
        <v>4.200014111053995E-2</v>
      </c>
      <c r="AF274" s="56">
        <f t="shared" si="42"/>
        <v>5.3965827595928075E-3</v>
      </c>
      <c r="AG274" s="56">
        <f t="shared" si="43"/>
        <v>8.3024104924412354E-4</v>
      </c>
      <c r="AH274" s="192">
        <f t="shared" si="38"/>
        <v>1.9767577615013639E-2</v>
      </c>
    </row>
    <row r="275" spans="1:34" ht="13.5" customHeight="1" x14ac:dyDescent="0.2">
      <c r="A275" s="38" t="s">
        <v>679</v>
      </c>
      <c r="B275" s="57" t="s">
        <v>680</v>
      </c>
      <c r="C275" s="83" t="s">
        <v>637</v>
      </c>
      <c r="D275" s="115" t="s">
        <v>27</v>
      </c>
      <c r="E275" s="115" t="s">
        <v>28</v>
      </c>
      <c r="F275" s="115" t="s">
        <v>45</v>
      </c>
      <c r="G275" s="115" t="s">
        <v>46</v>
      </c>
      <c r="H275" s="116" t="s">
        <v>31</v>
      </c>
      <c r="I275" s="116" t="s">
        <v>32</v>
      </c>
      <c r="J275" s="21">
        <v>1913400897</v>
      </c>
      <c r="K275" s="117">
        <v>8.0000000000000002E-3</v>
      </c>
      <c r="L275" s="56" t="s">
        <v>399</v>
      </c>
      <c r="M275" s="56" t="s">
        <v>65</v>
      </c>
      <c r="N275" s="118">
        <v>1E-3</v>
      </c>
      <c r="O275" s="119">
        <v>1.325E-2</v>
      </c>
      <c r="P275" s="118">
        <v>2.2249999999999999E-2</v>
      </c>
      <c r="Q275" s="152">
        <v>39890851</v>
      </c>
      <c r="R275" s="81">
        <v>13326614</v>
      </c>
      <c r="S275" s="81">
        <v>21</v>
      </c>
      <c r="T275" s="170">
        <v>22316268</v>
      </c>
      <c r="U275" s="170">
        <v>1567838</v>
      </c>
      <c r="V275" s="21">
        <v>2680110</v>
      </c>
      <c r="W275" s="12">
        <v>0</v>
      </c>
      <c r="X275" s="81">
        <v>0</v>
      </c>
      <c r="Y275" s="81">
        <v>0</v>
      </c>
      <c r="Z275" s="14"/>
      <c r="AA275" s="23">
        <v>2.0799999999999999E-2</v>
      </c>
      <c r="AB275" s="12" t="e">
        <f>+R275+S275+T275+U275+V275+W275+Y275+#REF!+#REF!+#REF!-Q275</f>
        <v>#REF!</v>
      </c>
      <c r="AC275" s="145">
        <f t="shared" si="39"/>
        <v>39890830</v>
      </c>
      <c r="AD275" s="56">
        <f t="shared" si="40"/>
        <v>0.33407713000707179</v>
      </c>
      <c r="AE275" s="56">
        <f t="shared" si="41"/>
        <v>3.9303218308568658E-2</v>
      </c>
      <c r="AF275" s="56">
        <f t="shared" si="42"/>
        <v>6.9648833241871318E-3</v>
      </c>
      <c r="AG275" s="56">
        <f t="shared" si="43"/>
        <v>8.1939859151221046E-4</v>
      </c>
      <c r="AH275" s="192">
        <f t="shared" si="38"/>
        <v>2.0848129664067988E-2</v>
      </c>
    </row>
    <row r="276" spans="1:34" ht="13.5" customHeight="1" x14ac:dyDescent="0.2">
      <c r="A276" s="38" t="s">
        <v>681</v>
      </c>
      <c r="B276" s="57" t="s">
        <v>682</v>
      </c>
      <c r="C276" s="83" t="s">
        <v>637</v>
      </c>
      <c r="D276" s="115" t="s">
        <v>27</v>
      </c>
      <c r="E276" s="115" t="s">
        <v>28</v>
      </c>
      <c r="F276" s="115" t="s">
        <v>41</v>
      </c>
      <c r="G276" s="115" t="s">
        <v>46</v>
      </c>
      <c r="H276" s="116" t="s">
        <v>50</v>
      </c>
      <c r="I276" s="116" t="s">
        <v>32</v>
      </c>
      <c r="J276" s="21">
        <v>1333715958</v>
      </c>
      <c r="K276" s="117">
        <v>8.0000000000000002E-3</v>
      </c>
      <c r="L276" s="56" t="s">
        <v>399</v>
      </c>
      <c r="M276" s="56" t="s">
        <v>65</v>
      </c>
      <c r="N276" s="118">
        <v>1E-3</v>
      </c>
      <c r="O276" s="119">
        <v>1.325E-2</v>
      </c>
      <c r="P276" s="118">
        <v>2.2249999999999999E-2</v>
      </c>
      <c r="Q276" s="152">
        <v>33169253</v>
      </c>
      <c r="R276" s="81">
        <v>11145819</v>
      </c>
      <c r="S276" s="81">
        <v>22</v>
      </c>
      <c r="T276" s="170">
        <v>19220976</v>
      </c>
      <c r="U276" s="170">
        <v>1114586</v>
      </c>
      <c r="V276" s="21">
        <v>1687850</v>
      </c>
      <c r="W276" s="12">
        <v>0</v>
      </c>
      <c r="X276" s="81">
        <v>0</v>
      </c>
      <c r="Y276" s="81">
        <v>0</v>
      </c>
      <c r="Z276" s="186">
        <v>8.3000000000000001E-3</v>
      </c>
      <c r="AA276" s="23">
        <v>2.93E-2</v>
      </c>
      <c r="AB276" s="12" t="e">
        <f>+R276+S276+T276+U276+V276+W276+Y276+#REF!+#REF!+#REF!-Q276</f>
        <v>#REF!</v>
      </c>
      <c r="AC276" s="145">
        <f t="shared" si="39"/>
        <v>33169231</v>
      </c>
      <c r="AD276" s="56">
        <f t="shared" si="40"/>
        <v>0.33602886361760997</v>
      </c>
      <c r="AE276" s="56">
        <f t="shared" si="41"/>
        <v>3.3603009970294459E-2</v>
      </c>
      <c r="AF276" s="56">
        <f t="shared" si="42"/>
        <v>8.3569660639840684E-3</v>
      </c>
      <c r="AG276" s="56">
        <f t="shared" si="43"/>
        <v>8.3569968051623177E-4</v>
      </c>
      <c r="AH276" s="192">
        <f t="shared" si="38"/>
        <v>3.316978640470012E-2</v>
      </c>
    </row>
    <row r="277" spans="1:34" ht="13.5" customHeight="1" x14ac:dyDescent="0.2">
      <c r="A277" s="38" t="s">
        <v>683</v>
      </c>
      <c r="B277" s="57" t="s">
        <v>684</v>
      </c>
      <c r="C277" s="83" t="s">
        <v>637</v>
      </c>
      <c r="D277" s="115" t="s">
        <v>27</v>
      </c>
      <c r="E277" s="115" t="s">
        <v>28</v>
      </c>
      <c r="F277" s="115" t="s">
        <v>41</v>
      </c>
      <c r="G277" s="115" t="s">
        <v>46</v>
      </c>
      <c r="H277" s="116" t="s">
        <v>50</v>
      </c>
      <c r="I277" s="116" t="s">
        <v>32</v>
      </c>
      <c r="J277" s="21">
        <v>3438586435</v>
      </c>
      <c r="K277" s="117">
        <v>8.0000000000000002E-3</v>
      </c>
      <c r="L277" s="56" t="s">
        <v>399</v>
      </c>
      <c r="M277" s="56" t="s">
        <v>65</v>
      </c>
      <c r="N277" s="118">
        <v>1E-3</v>
      </c>
      <c r="O277" s="119">
        <v>1.325E-2</v>
      </c>
      <c r="P277" s="118">
        <v>2.2249999999999999E-2</v>
      </c>
      <c r="Q277" s="152">
        <v>96128780</v>
      </c>
      <c r="R277" s="81">
        <v>34626456</v>
      </c>
      <c r="S277" s="81">
        <v>23</v>
      </c>
      <c r="T277" s="170">
        <v>56129108</v>
      </c>
      <c r="U277" s="170">
        <v>2885543</v>
      </c>
      <c r="V277" s="21">
        <v>2487650</v>
      </c>
      <c r="W277" s="12">
        <v>0</v>
      </c>
      <c r="X277" s="81">
        <v>0</v>
      </c>
      <c r="Y277" s="81">
        <v>0</v>
      </c>
      <c r="Z277" s="186">
        <v>1.7000000000000001E-2</v>
      </c>
      <c r="AA277" s="23">
        <v>3.2500000000000001E-2</v>
      </c>
      <c r="AB277" s="12" t="e">
        <f>+R277+S277+T277+U277+V277+W277+Y277+#REF!+#REF!+#REF!-Q277</f>
        <v>#REF!</v>
      </c>
      <c r="AC277" s="145">
        <f t="shared" si="39"/>
        <v>96128757</v>
      </c>
      <c r="AD277" s="56">
        <f t="shared" si="40"/>
        <v>0.36020913075990363</v>
      </c>
      <c r="AE277" s="56">
        <f t="shared" si="41"/>
        <v>3.0017479576897058E-2</v>
      </c>
      <c r="AF277" s="56">
        <f t="shared" si="42"/>
        <v>1.0069968184469966E-2</v>
      </c>
      <c r="AG277" s="56">
        <f t="shared" si="43"/>
        <v>8.3916546945838222E-4</v>
      </c>
      <c r="AH277" s="192">
        <f t="shared" si="38"/>
        <v>4.4955893742133025E-2</v>
      </c>
    </row>
    <row r="278" spans="1:34" ht="13.5" customHeight="1" x14ac:dyDescent="0.2">
      <c r="A278" s="38" t="s">
        <v>685</v>
      </c>
      <c r="B278" s="57" t="s">
        <v>686</v>
      </c>
      <c r="C278" s="83" t="s">
        <v>637</v>
      </c>
      <c r="D278" s="115" t="s">
        <v>27</v>
      </c>
      <c r="E278" s="115" t="s">
        <v>28</v>
      </c>
      <c r="F278" s="115" t="s">
        <v>41</v>
      </c>
      <c r="G278" s="115" t="s">
        <v>46</v>
      </c>
      <c r="H278" s="116" t="s">
        <v>50</v>
      </c>
      <c r="I278" s="116" t="s">
        <v>32</v>
      </c>
      <c r="J278" s="21">
        <v>1531441898</v>
      </c>
      <c r="K278" s="117">
        <v>8.0000000000000002E-3</v>
      </c>
      <c r="L278" s="56" t="s">
        <v>399</v>
      </c>
      <c r="M278" s="56" t="s">
        <v>65</v>
      </c>
      <c r="N278" s="118">
        <v>1E-3</v>
      </c>
      <c r="O278" s="119">
        <v>1.325E-2</v>
      </c>
      <c r="P278" s="118">
        <v>2.2249999999999999E-2</v>
      </c>
      <c r="Q278" s="152">
        <v>34916166.437921904</v>
      </c>
      <c r="R278" s="81">
        <v>12255509.579044661</v>
      </c>
      <c r="S278" s="81">
        <v>24</v>
      </c>
      <c r="T278" s="170">
        <v>20033386</v>
      </c>
      <c r="U278" s="170">
        <v>1225560.7085077097</v>
      </c>
      <c r="V278" s="21">
        <v>1401686.1503695366</v>
      </c>
      <c r="W278" s="12">
        <v>0</v>
      </c>
      <c r="X278" s="81">
        <v>0</v>
      </c>
      <c r="Y278" s="81">
        <v>0</v>
      </c>
      <c r="Z278" s="186">
        <v>3.3E-3</v>
      </c>
      <c r="AA278" s="23">
        <v>2.4E-2</v>
      </c>
      <c r="AB278" s="12" t="e">
        <f>+R278+S278+T278+U278+V278+W278+Y278+#REF!+#REF!+#REF!-Q278</f>
        <v>#REF!</v>
      </c>
      <c r="AC278" s="145">
        <f t="shared" si="39"/>
        <v>34916142.437921911</v>
      </c>
      <c r="AD278" s="56">
        <f t="shared" si="40"/>
        <v>0.35099838422397234</v>
      </c>
      <c r="AE278" s="56">
        <f t="shared" si="41"/>
        <v>3.5100117680143442E-2</v>
      </c>
      <c r="AF278" s="56">
        <f t="shared" si="42"/>
        <v>8.0025951980612856E-3</v>
      </c>
      <c r="AG278" s="56">
        <f t="shared" si="43"/>
        <v>8.0026588674910978E-4</v>
      </c>
      <c r="AH278" s="192">
        <f t="shared" si="38"/>
        <v>2.6099521472881835E-2</v>
      </c>
    </row>
    <row r="279" spans="1:34" ht="13.5" customHeight="1" x14ac:dyDescent="0.2">
      <c r="A279" s="38" t="s">
        <v>687</v>
      </c>
      <c r="B279" s="57" t="s">
        <v>688</v>
      </c>
      <c r="C279" s="83" t="s">
        <v>637</v>
      </c>
      <c r="D279" s="115" t="s">
        <v>27</v>
      </c>
      <c r="E279" s="115" t="s">
        <v>28</v>
      </c>
      <c r="F279" s="115" t="s">
        <v>41</v>
      </c>
      <c r="G279" s="115" t="s">
        <v>46</v>
      </c>
      <c r="H279" s="116" t="s">
        <v>50</v>
      </c>
      <c r="I279" s="116" t="s">
        <v>53</v>
      </c>
      <c r="J279" s="21">
        <v>1764579</v>
      </c>
      <c r="K279" s="117">
        <v>8.0000000000000002E-3</v>
      </c>
      <c r="L279" s="56" t="s">
        <v>399</v>
      </c>
      <c r="M279" s="56" t="s">
        <v>65</v>
      </c>
      <c r="N279" s="118">
        <v>1E-3</v>
      </c>
      <c r="O279" s="119">
        <v>1.325E-2</v>
      </c>
      <c r="P279" s="118">
        <v>2.2249999999999999E-2</v>
      </c>
      <c r="Q279" s="152">
        <v>12334569.562078092</v>
      </c>
      <c r="R279" s="81">
        <v>4335538.4209553376</v>
      </c>
      <c r="S279" s="81">
        <v>25</v>
      </c>
      <c r="T279" s="170">
        <v>7069585</v>
      </c>
      <c r="U279" s="170">
        <v>433557.29149229015</v>
      </c>
      <c r="V279" s="21">
        <v>495863.8496304634</v>
      </c>
      <c r="W279" s="12">
        <v>0</v>
      </c>
      <c r="X279" s="81">
        <v>0</v>
      </c>
      <c r="Y279" s="81">
        <v>0</v>
      </c>
      <c r="Z279" s="186">
        <v>3.3E-3</v>
      </c>
      <c r="AA279" s="23">
        <v>2.5400000000000002E-2</v>
      </c>
      <c r="AB279" s="12" t="e">
        <f>+R279+S279+T279+U279+V279+W279+Y279+#REF!+#REF!+#REF!-Q279</f>
        <v>#REF!</v>
      </c>
      <c r="AC279" s="145">
        <f t="shared" si="39"/>
        <v>12334544.562078092</v>
      </c>
      <c r="AD279" s="56">
        <f t="shared" si="40"/>
        <v>0.35149562265028594</v>
      </c>
      <c r="AE279" s="56">
        <f t="shared" si="41"/>
        <v>3.5149841918382559E-2</v>
      </c>
      <c r="AF279" s="56">
        <f t="shared" si="42"/>
        <v>2.4569817621967265</v>
      </c>
      <c r="AG279" s="56">
        <f t="shared" si="43"/>
        <v>0.24570013101838464</v>
      </c>
      <c r="AH279" s="192">
        <f>+AC279/(J279*308.66)+Z279</f>
        <v>2.594652963921738E-2</v>
      </c>
    </row>
    <row r="280" spans="1:34" ht="13.5" customHeight="1" x14ac:dyDescent="0.2">
      <c r="A280" s="38" t="s">
        <v>689</v>
      </c>
      <c r="B280" s="57" t="s">
        <v>690</v>
      </c>
      <c r="C280" s="83" t="s">
        <v>637</v>
      </c>
      <c r="D280" s="115" t="s">
        <v>27</v>
      </c>
      <c r="E280" s="115" t="s">
        <v>28</v>
      </c>
      <c r="F280" s="115" t="s">
        <v>41</v>
      </c>
      <c r="G280" s="115" t="s">
        <v>46</v>
      </c>
      <c r="H280" s="116" t="s">
        <v>50</v>
      </c>
      <c r="I280" s="116" t="s">
        <v>32</v>
      </c>
      <c r="J280" s="21">
        <v>2502611830</v>
      </c>
      <c r="K280" s="117">
        <v>8.0000000000000002E-3</v>
      </c>
      <c r="L280" s="56" t="s">
        <v>399</v>
      </c>
      <c r="M280" s="56" t="s">
        <v>65</v>
      </c>
      <c r="N280" s="118">
        <v>1E-3</v>
      </c>
      <c r="O280" s="119">
        <v>1.325E-2</v>
      </c>
      <c r="P280" s="118">
        <v>2.2249999999999999E-2</v>
      </c>
      <c r="Q280" s="152">
        <v>64285552</v>
      </c>
      <c r="R280" s="81">
        <v>22629641</v>
      </c>
      <c r="S280" s="81">
        <v>26</v>
      </c>
      <c r="T280" s="170">
        <v>36945529</v>
      </c>
      <c r="U280" s="170">
        <v>2155206</v>
      </c>
      <c r="V280" s="21">
        <v>2555150</v>
      </c>
      <c r="W280" s="12">
        <v>0</v>
      </c>
      <c r="X280" s="81">
        <v>0</v>
      </c>
      <c r="Y280" s="81">
        <v>0</v>
      </c>
      <c r="Z280" s="186">
        <v>1.11E-2</v>
      </c>
      <c r="AA280" s="23">
        <v>3.2100000000000004E-2</v>
      </c>
      <c r="AB280" s="12" t="e">
        <f>+R280+S280+T280+U280+V280+W280+Y280+#REF!+#REF!+#REF!-Q280</f>
        <v>#REF!</v>
      </c>
      <c r="AC280" s="145">
        <f t="shared" si="39"/>
        <v>64285526</v>
      </c>
      <c r="AD280" s="56">
        <f t="shared" si="40"/>
        <v>0.35201766879841662</v>
      </c>
      <c r="AE280" s="56">
        <f t="shared" si="41"/>
        <v>3.3525524859203924E-2</v>
      </c>
      <c r="AF280" s="56">
        <f t="shared" si="42"/>
        <v>9.0424095054325703E-3</v>
      </c>
      <c r="AG280" s="56">
        <f t="shared" si="43"/>
        <v>8.611826948808118E-4</v>
      </c>
      <c r="AH280" s="192">
        <f>+AC280/J280+Z280</f>
        <v>3.678737397840879E-2</v>
      </c>
    </row>
    <row r="281" spans="1:34" ht="13.5" customHeight="1" x14ac:dyDescent="0.2">
      <c r="A281" s="38" t="s">
        <v>691</v>
      </c>
      <c r="B281" s="57" t="s">
        <v>692</v>
      </c>
      <c r="C281" s="83" t="s">
        <v>637</v>
      </c>
      <c r="D281" s="115" t="s">
        <v>27</v>
      </c>
      <c r="E281" s="115" t="s">
        <v>28</v>
      </c>
      <c r="F281" s="115" t="s">
        <v>41</v>
      </c>
      <c r="G281" s="115" t="s">
        <v>46</v>
      </c>
      <c r="H281" s="116" t="s">
        <v>50</v>
      </c>
      <c r="I281" s="116" t="s">
        <v>32</v>
      </c>
      <c r="J281" s="21">
        <v>1092219141</v>
      </c>
      <c r="K281" s="117">
        <v>8.0000000000000002E-3</v>
      </c>
      <c r="L281" s="56" t="s">
        <v>399</v>
      </c>
      <c r="M281" s="56" t="s">
        <v>65</v>
      </c>
      <c r="N281" s="118">
        <v>1E-3</v>
      </c>
      <c r="O281" s="119">
        <v>1.325E-2</v>
      </c>
      <c r="P281" s="118">
        <v>2.2249999999999999E-2</v>
      </c>
      <c r="Q281" s="152">
        <v>28680251</v>
      </c>
      <c r="R281" s="81">
        <v>11009590</v>
      </c>
      <c r="S281" s="81">
        <v>27</v>
      </c>
      <c r="T281" s="170">
        <v>14934519</v>
      </c>
      <c r="U281" s="170">
        <v>917465</v>
      </c>
      <c r="V281" s="21">
        <v>1818650</v>
      </c>
      <c r="W281" s="12">
        <v>0</v>
      </c>
      <c r="X281" s="81">
        <v>0</v>
      </c>
      <c r="Y281" s="81">
        <v>0</v>
      </c>
      <c r="Z281" s="186">
        <v>1.7500000000000002E-2</v>
      </c>
      <c r="AA281" s="23">
        <v>3.1700000000000006E-2</v>
      </c>
      <c r="AB281" s="12" t="e">
        <f>+R281+S281+T281+U281+V281+W281+Y281+#REF!+#REF!+#REF!-Q281</f>
        <v>#REF!</v>
      </c>
      <c r="AC281" s="145">
        <f t="shared" si="39"/>
        <v>28680224</v>
      </c>
      <c r="AD281" s="56">
        <f t="shared" si="40"/>
        <v>0.38387391953424072</v>
      </c>
      <c r="AE281" s="56">
        <f t="shared" si="41"/>
        <v>3.1989464238494095E-2</v>
      </c>
      <c r="AF281" s="56">
        <f t="shared" si="42"/>
        <v>1.0080019280672906E-2</v>
      </c>
      <c r="AG281" s="56">
        <f t="shared" si="43"/>
        <v>8.4000084375009131E-4</v>
      </c>
      <c r="AH281" s="192">
        <f>+AC281/J281+Z281</f>
        <v>4.3758671839189092E-2</v>
      </c>
    </row>
    <row r="282" spans="1:34" ht="13.5" customHeight="1" x14ac:dyDescent="0.2">
      <c r="A282" s="38" t="s">
        <v>693</v>
      </c>
      <c r="B282" s="57" t="s">
        <v>694</v>
      </c>
      <c r="C282" s="83" t="s">
        <v>637</v>
      </c>
      <c r="D282" s="115" t="s">
        <v>27</v>
      </c>
      <c r="E282" s="115" t="s">
        <v>28</v>
      </c>
      <c r="F282" s="115" t="s">
        <v>41</v>
      </c>
      <c r="G282" s="115" t="s">
        <v>46</v>
      </c>
      <c r="H282" s="116" t="s">
        <v>50</v>
      </c>
      <c r="I282" s="116" t="s">
        <v>32</v>
      </c>
      <c r="J282" s="21">
        <v>897207157</v>
      </c>
      <c r="K282" s="117">
        <v>8.0000000000000002E-3</v>
      </c>
      <c r="L282" s="56" t="s">
        <v>399</v>
      </c>
      <c r="M282" s="56" t="s">
        <v>65</v>
      </c>
      <c r="N282" s="118">
        <v>1E-3</v>
      </c>
      <c r="O282" s="119">
        <v>1.325E-2</v>
      </c>
      <c r="P282" s="118">
        <v>2.2249999999999999E-2</v>
      </c>
      <c r="Q282" s="152">
        <v>23088098</v>
      </c>
      <c r="R282" s="81">
        <v>7975891</v>
      </c>
      <c r="S282" s="81">
        <v>28</v>
      </c>
      <c r="T282" s="170">
        <v>13087924</v>
      </c>
      <c r="U282" s="170">
        <v>759605</v>
      </c>
      <c r="V282" s="21">
        <v>1264650</v>
      </c>
      <c r="W282" s="12">
        <v>0</v>
      </c>
      <c r="X282" s="81">
        <v>0</v>
      </c>
      <c r="Y282" s="81">
        <v>0</v>
      </c>
      <c r="Z282" s="186">
        <v>5.8999999999999999E-3</v>
      </c>
      <c r="AA282" s="23">
        <v>3.0900000000000004E-2</v>
      </c>
      <c r="AB282" s="12" t="e">
        <f>+R282+S282+T282+U282+V282+W282+Y282+#REF!+#REF!+#REF!-Q282</f>
        <v>#REF!</v>
      </c>
      <c r="AC282" s="145">
        <f t="shared" si="39"/>
        <v>23088070</v>
      </c>
      <c r="AD282" s="56">
        <f t="shared" si="40"/>
        <v>0.34545507701596539</v>
      </c>
      <c r="AE282" s="56">
        <f t="shared" si="41"/>
        <v>3.2900324713152726E-2</v>
      </c>
      <c r="AF282" s="56">
        <f t="shared" si="42"/>
        <v>8.8896872230367196E-3</v>
      </c>
      <c r="AG282" s="56">
        <f t="shared" si="43"/>
        <v>8.4663279162852244E-4</v>
      </c>
      <c r="AH282" s="192">
        <f>+AC282/J282+Z282</f>
        <v>3.1633265522758199E-2</v>
      </c>
    </row>
    <row r="283" spans="1:34" ht="13.5" customHeight="1" x14ac:dyDescent="0.2">
      <c r="A283" s="38" t="s">
        <v>695</v>
      </c>
      <c r="B283" s="57" t="s">
        <v>696</v>
      </c>
      <c r="C283" s="83" t="s">
        <v>637</v>
      </c>
      <c r="D283" s="115" t="s">
        <v>27</v>
      </c>
      <c r="E283" s="115" t="s">
        <v>28</v>
      </c>
      <c r="F283" s="115" t="s">
        <v>41</v>
      </c>
      <c r="G283" s="115" t="s">
        <v>247</v>
      </c>
      <c r="H283" s="116" t="s">
        <v>50</v>
      </c>
      <c r="I283" s="116" t="s">
        <v>32</v>
      </c>
      <c r="J283" s="21">
        <v>1160947948</v>
      </c>
      <c r="K283" s="117">
        <v>8.0000000000000002E-3</v>
      </c>
      <c r="L283" s="56" t="s">
        <v>399</v>
      </c>
      <c r="M283" s="56" t="s">
        <v>65</v>
      </c>
      <c r="N283" s="118">
        <v>1E-3</v>
      </c>
      <c r="O283" s="119">
        <v>1.325E-2</v>
      </c>
      <c r="P283" s="118">
        <v>2.2249999999999999E-2</v>
      </c>
      <c r="Q283" s="152">
        <v>22342370.348717179</v>
      </c>
      <c r="R283" s="81">
        <v>7895841.5577686438</v>
      </c>
      <c r="S283" s="81">
        <v>29</v>
      </c>
      <c r="T283" s="170">
        <v>12478646</v>
      </c>
      <c r="U283" s="170">
        <v>928924.47515615786</v>
      </c>
      <c r="V283" s="21">
        <v>1038929.3157923786</v>
      </c>
      <c r="W283" s="12">
        <v>0</v>
      </c>
      <c r="X283" s="81">
        <v>0</v>
      </c>
      <c r="Y283" s="81">
        <v>0</v>
      </c>
      <c r="Z283" s="186">
        <v>5.7000000000000002E-3</v>
      </c>
      <c r="AA283" s="23">
        <v>2.52E-2</v>
      </c>
      <c r="AB283" s="12" t="e">
        <f>+R283+S283+T283+U283+V283+W283+Y283+#REF!+#REF!+#REF!-Q283</f>
        <v>#REF!</v>
      </c>
      <c r="AC283" s="145">
        <f t="shared" si="39"/>
        <v>22342341.348717179</v>
      </c>
      <c r="AD283" s="56">
        <f t="shared" si="40"/>
        <v>0.35340260156852343</v>
      </c>
      <c r="AE283" s="56">
        <f t="shared" si="41"/>
        <v>4.157686343868762E-2</v>
      </c>
      <c r="AF283" s="56">
        <f t="shared" si="42"/>
        <v>6.801202044735122E-3</v>
      </c>
      <c r="AG283" s="56">
        <f t="shared" si="43"/>
        <v>8.0014308716979429E-4</v>
      </c>
      <c r="AH283" s="192">
        <f>+AC283/J283+Z283</f>
        <v>2.4944912217819071E-2</v>
      </c>
    </row>
    <row r="284" spans="1:34" ht="13.5" customHeight="1" x14ac:dyDescent="0.2">
      <c r="A284" s="38" t="s">
        <v>697</v>
      </c>
      <c r="B284" s="57" t="s">
        <v>698</v>
      </c>
      <c r="C284" s="83" t="s">
        <v>637</v>
      </c>
      <c r="D284" s="115" t="s">
        <v>27</v>
      </c>
      <c r="E284" s="115" t="s">
        <v>28</v>
      </c>
      <c r="F284" s="115" t="s">
        <v>41</v>
      </c>
      <c r="G284" s="115" t="s">
        <v>247</v>
      </c>
      <c r="H284" s="116" t="s">
        <v>50</v>
      </c>
      <c r="I284" s="116" t="s">
        <v>286</v>
      </c>
      <c r="J284" s="21">
        <v>1831308</v>
      </c>
      <c r="K284" s="117">
        <v>8.0000000000000002E-3</v>
      </c>
      <c r="L284" s="56" t="s">
        <v>399</v>
      </c>
      <c r="M284" s="56" t="s">
        <v>65</v>
      </c>
      <c r="N284" s="118">
        <v>1E-3</v>
      </c>
      <c r="O284" s="119">
        <v>1.325E-2</v>
      </c>
      <c r="P284" s="118">
        <v>2.2249999999999999E-2</v>
      </c>
      <c r="Q284" s="152">
        <v>8430374.6512828209</v>
      </c>
      <c r="R284" s="81">
        <v>2883589.4422313571</v>
      </c>
      <c r="S284" s="81">
        <v>30</v>
      </c>
      <c r="T284" s="170">
        <v>4828088</v>
      </c>
      <c r="U284" s="170">
        <v>339246.5248438422</v>
      </c>
      <c r="V284" s="21">
        <v>379420.6842076215</v>
      </c>
      <c r="W284" s="12">
        <v>0</v>
      </c>
      <c r="X284" s="81">
        <v>0</v>
      </c>
      <c r="Y284" s="81">
        <v>0</v>
      </c>
      <c r="Z284" s="186">
        <v>5.7000000000000002E-3</v>
      </c>
      <c r="AA284" s="23">
        <v>2.5899999999999999E-2</v>
      </c>
      <c r="AB284" s="12" t="e">
        <f>+R284+S284+T284+U284+V284+W284+Y284+#REF!+#REF!+#REF!-Q284</f>
        <v>#REF!</v>
      </c>
      <c r="AC284" s="145">
        <f t="shared" si="39"/>
        <v>8430344.6512828209</v>
      </c>
      <c r="AD284" s="56">
        <f t="shared" si="40"/>
        <v>0.34204882024515687</v>
      </c>
      <c r="AE284" s="56">
        <f t="shared" si="41"/>
        <v>4.0241121671368445E-2</v>
      </c>
      <c r="AF284" s="56">
        <f t="shared" si="42"/>
        <v>1.5746064792112289</v>
      </c>
      <c r="AG284" s="56">
        <f t="shared" si="43"/>
        <v>0.18524820775306075</v>
      </c>
      <c r="AH284" s="192">
        <f>+AC284/(J284*232.52)+Z284</f>
        <v>2.5498104990922938E-2</v>
      </c>
    </row>
    <row r="285" spans="1:34" ht="13.5" customHeight="1" x14ac:dyDescent="0.2">
      <c r="A285" s="38" t="s">
        <v>699</v>
      </c>
      <c r="B285" s="57" t="s">
        <v>700</v>
      </c>
      <c r="C285" s="83" t="s">
        <v>637</v>
      </c>
      <c r="D285" s="115" t="s">
        <v>27</v>
      </c>
      <c r="E285" s="115" t="s">
        <v>28</v>
      </c>
      <c r="F285" s="115" t="s">
        <v>79</v>
      </c>
      <c r="G285" s="116" t="s">
        <v>164</v>
      </c>
      <c r="H285" s="116" t="s">
        <v>50</v>
      </c>
      <c r="I285" s="116" t="s">
        <v>53</v>
      </c>
      <c r="J285" s="21">
        <v>2123542</v>
      </c>
      <c r="K285" s="117">
        <v>2.1999999999999999E-2</v>
      </c>
      <c r="L285" s="56" t="s">
        <v>399</v>
      </c>
      <c r="M285" s="56" t="s">
        <v>65</v>
      </c>
      <c r="N285" s="118">
        <v>1E-3</v>
      </c>
      <c r="O285" s="119">
        <v>3.5000000000000003E-2</v>
      </c>
      <c r="P285" s="118">
        <v>5.8000000000000003E-2</v>
      </c>
      <c r="Q285" s="152">
        <v>28660.639999999999</v>
      </c>
      <c r="R285" s="81">
        <v>19894.28</v>
      </c>
      <c r="S285" s="81">
        <v>31</v>
      </c>
      <c r="T285" s="170">
        <v>0</v>
      </c>
      <c r="U285" s="170">
        <v>3864.91</v>
      </c>
      <c r="V285" s="21">
        <v>4870.45</v>
      </c>
      <c r="W285" s="12">
        <v>0</v>
      </c>
      <c r="X285" s="81">
        <v>0</v>
      </c>
      <c r="Y285" s="81">
        <v>0</v>
      </c>
      <c r="Z285" s="14"/>
      <c r="AA285" s="23">
        <v>1.35E-2</v>
      </c>
      <c r="AB285" s="12" t="e">
        <f>+R285+S285+T285+U285+V285+W285+Y285+#REF!+#REF!+#REF!-Q285</f>
        <v>#REF!</v>
      </c>
      <c r="AC285" s="145">
        <f t="shared" si="39"/>
        <v>28629.64</v>
      </c>
      <c r="AD285" s="56">
        <f t="shared" si="40"/>
        <v>0.69488404325028186</v>
      </c>
      <c r="AE285" s="56">
        <f t="shared" si="41"/>
        <v>0.13499680750439055</v>
      </c>
      <c r="AF285" s="56">
        <f t="shared" si="42"/>
        <v>9.3684419710088132E-3</v>
      </c>
      <c r="AG285" s="56">
        <f t="shared" si="43"/>
        <v>1.8200299311245079E-3</v>
      </c>
      <c r="AH285" s="192">
        <f t="shared" ref="AH285:AH316" si="44">+AC285/J285+Z285</f>
        <v>1.3482022017930419E-2</v>
      </c>
    </row>
    <row r="286" spans="1:34" ht="13.5" customHeight="1" x14ac:dyDescent="0.2">
      <c r="A286" s="38" t="s">
        <v>701</v>
      </c>
      <c r="B286" s="57" t="s">
        <v>702</v>
      </c>
      <c r="C286" s="83" t="s">
        <v>637</v>
      </c>
      <c r="D286" s="115" t="s">
        <v>27</v>
      </c>
      <c r="E286" s="115" t="s">
        <v>28</v>
      </c>
      <c r="F286" s="115" t="s">
        <v>79</v>
      </c>
      <c r="G286" s="116" t="s">
        <v>164</v>
      </c>
      <c r="H286" s="116" t="s">
        <v>50</v>
      </c>
      <c r="I286" s="116" t="s">
        <v>53</v>
      </c>
      <c r="J286" s="21">
        <v>2481063</v>
      </c>
      <c r="K286" s="117">
        <v>2.1999999999999999E-2</v>
      </c>
      <c r="L286" s="56" t="s">
        <v>399</v>
      </c>
      <c r="M286" s="56" t="s">
        <v>65</v>
      </c>
      <c r="N286" s="118">
        <v>1E-3</v>
      </c>
      <c r="O286" s="119">
        <v>3.5000000000000003E-2</v>
      </c>
      <c r="P286" s="118">
        <v>5.8000000000000003E-2</v>
      </c>
      <c r="Q286" s="152">
        <v>32053.759999999998</v>
      </c>
      <c r="R286" s="81">
        <v>22718.07</v>
      </c>
      <c r="S286" s="81">
        <v>32</v>
      </c>
      <c r="T286" s="170">
        <v>0</v>
      </c>
      <c r="U286" s="170">
        <v>4433.24</v>
      </c>
      <c r="V286" s="21">
        <v>4870.45</v>
      </c>
      <c r="W286" s="12">
        <v>0</v>
      </c>
      <c r="X286" s="81">
        <v>0</v>
      </c>
      <c r="Y286" s="81">
        <v>0</v>
      </c>
      <c r="Z286" s="14"/>
      <c r="AA286" s="23">
        <v>1.29E-2</v>
      </c>
      <c r="AB286" s="12" t="e">
        <f>+R286+S286+T286+U286+V286+W286+Y286+#REF!+#REF!+#REF!-Q286</f>
        <v>#REF!</v>
      </c>
      <c r="AC286" s="145">
        <f t="shared" si="39"/>
        <v>32021.759999999998</v>
      </c>
      <c r="AD286" s="56">
        <f t="shared" si="40"/>
        <v>0.70945725656553549</v>
      </c>
      <c r="AE286" s="56">
        <f t="shared" si="41"/>
        <v>0.1384446076667866</v>
      </c>
      <c r="AF286" s="56">
        <f t="shared" si="42"/>
        <v>9.1565873176134589E-3</v>
      </c>
      <c r="AG286" s="56">
        <f t="shared" si="43"/>
        <v>1.7868308865998162E-3</v>
      </c>
      <c r="AH286" s="192">
        <f t="shared" si="44"/>
        <v>1.2906467913148516E-2</v>
      </c>
    </row>
    <row r="287" spans="1:34" ht="13.5" customHeight="1" x14ac:dyDescent="0.2">
      <c r="A287" s="38" t="s">
        <v>703</v>
      </c>
      <c r="B287" s="57" t="s">
        <v>704</v>
      </c>
      <c r="C287" s="83" t="s">
        <v>637</v>
      </c>
      <c r="D287" s="115" t="s">
        <v>27</v>
      </c>
      <c r="E287" s="115" t="s">
        <v>28</v>
      </c>
      <c r="F287" s="115" t="s">
        <v>79</v>
      </c>
      <c r="G287" s="116" t="s">
        <v>164</v>
      </c>
      <c r="H287" s="116" t="s">
        <v>50</v>
      </c>
      <c r="I287" s="116" t="s">
        <v>286</v>
      </c>
      <c r="J287" s="21">
        <v>2996180</v>
      </c>
      <c r="K287" s="117">
        <v>2.1999999999999999E-2</v>
      </c>
      <c r="L287" s="56" t="s">
        <v>399</v>
      </c>
      <c r="M287" s="56" t="s">
        <v>65</v>
      </c>
      <c r="N287" s="118">
        <v>1E-3</v>
      </c>
      <c r="O287" s="119">
        <v>3.5000000000000003E-2</v>
      </c>
      <c r="P287" s="118">
        <v>5.8000000000000003E-2</v>
      </c>
      <c r="Q287" s="152">
        <v>39912.33</v>
      </c>
      <c r="R287" s="81">
        <v>27508.15</v>
      </c>
      <c r="S287" s="81">
        <v>33</v>
      </c>
      <c r="T287" s="170">
        <v>0</v>
      </c>
      <c r="U287" s="170">
        <v>5360.78</v>
      </c>
      <c r="V287" s="21">
        <v>7010.4</v>
      </c>
      <c r="W287" s="12">
        <v>0</v>
      </c>
      <c r="X287" s="81">
        <v>0</v>
      </c>
      <c r="Y287" s="81">
        <v>0</v>
      </c>
      <c r="Z287" s="14"/>
      <c r="AA287" s="23">
        <v>1.3299999999999999E-2</v>
      </c>
      <c r="AB287" s="12" t="e">
        <f>+R287+S287+T287+U287+V287+W287+Y287+#REF!+#REF!+#REF!-Q287</f>
        <v>#REF!</v>
      </c>
      <c r="AC287" s="145">
        <f t="shared" si="39"/>
        <v>39879.33</v>
      </c>
      <c r="AD287" s="56">
        <f t="shared" si="40"/>
        <v>0.68978465786661913</v>
      </c>
      <c r="AE287" s="56">
        <f t="shared" si="41"/>
        <v>0.1344250266992951</v>
      </c>
      <c r="AF287" s="56">
        <f t="shared" si="42"/>
        <v>9.1810739007669763E-3</v>
      </c>
      <c r="AG287" s="56">
        <f t="shared" si="43"/>
        <v>1.7892049209326541E-3</v>
      </c>
      <c r="AH287" s="192">
        <f t="shared" si="44"/>
        <v>1.3310058140699157E-2</v>
      </c>
    </row>
    <row r="288" spans="1:34" ht="13.5" customHeight="1" x14ac:dyDescent="0.2">
      <c r="A288" s="38" t="s">
        <v>705</v>
      </c>
      <c r="B288" s="57" t="s">
        <v>706</v>
      </c>
      <c r="C288" s="83" t="s">
        <v>637</v>
      </c>
      <c r="D288" s="115" t="s">
        <v>27</v>
      </c>
      <c r="E288" s="115" t="s">
        <v>28</v>
      </c>
      <c r="F288" s="115" t="s">
        <v>79</v>
      </c>
      <c r="G288" s="116" t="s">
        <v>164</v>
      </c>
      <c r="H288" s="116" t="s">
        <v>50</v>
      </c>
      <c r="I288" s="116" t="s">
        <v>286</v>
      </c>
      <c r="J288" s="21">
        <v>1016166</v>
      </c>
      <c r="K288" s="117">
        <v>2.1999999999999999E-2</v>
      </c>
      <c r="L288" s="56" t="s">
        <v>399</v>
      </c>
      <c r="M288" s="56" t="s">
        <v>65</v>
      </c>
      <c r="N288" s="118">
        <v>1E-3</v>
      </c>
      <c r="O288" s="119">
        <v>3.5000000000000003E-2</v>
      </c>
      <c r="P288" s="118">
        <v>5.8000000000000003E-2</v>
      </c>
      <c r="Q288" s="152">
        <v>16945.11</v>
      </c>
      <c r="R288" s="81">
        <v>8288.2999999999993</v>
      </c>
      <c r="S288" s="81">
        <v>34</v>
      </c>
      <c r="T288" s="170">
        <v>0</v>
      </c>
      <c r="U288" s="170">
        <v>1612.41</v>
      </c>
      <c r="V288" s="21">
        <v>7010.4</v>
      </c>
      <c r="W288" s="12">
        <v>0</v>
      </c>
      <c r="X288" s="81">
        <v>0</v>
      </c>
      <c r="Y288" s="81">
        <v>0</v>
      </c>
      <c r="Z288" s="14"/>
      <c r="AA288" s="23">
        <v>1.66E-2</v>
      </c>
      <c r="AB288" s="12" t="e">
        <f>+R288+S288+T288+U288+V288+W288+Y288+#REF!+#REF!+#REF!-Q288</f>
        <v>#REF!</v>
      </c>
      <c r="AC288" s="145">
        <f t="shared" si="39"/>
        <v>16911.11</v>
      </c>
      <c r="AD288" s="56">
        <f t="shared" si="40"/>
        <v>0.49010975624899838</v>
      </c>
      <c r="AE288" s="56">
        <f t="shared" si="41"/>
        <v>9.5346195489237548E-2</v>
      </c>
      <c r="AF288" s="56">
        <f t="shared" si="42"/>
        <v>8.1564429433773605E-3</v>
      </c>
      <c r="AG288" s="56">
        <f t="shared" si="43"/>
        <v>1.5867584626921194E-3</v>
      </c>
      <c r="AH288" s="192">
        <f t="shared" si="44"/>
        <v>1.6642074228029671E-2</v>
      </c>
    </row>
    <row r="289" spans="1:34" ht="13.5" customHeight="1" x14ac:dyDescent="0.2">
      <c r="A289" s="38" t="s">
        <v>707</v>
      </c>
      <c r="B289" s="57" t="s">
        <v>708</v>
      </c>
      <c r="C289" s="83" t="s">
        <v>637</v>
      </c>
      <c r="D289" s="115" t="s">
        <v>27</v>
      </c>
      <c r="E289" s="115" t="s">
        <v>28</v>
      </c>
      <c r="F289" s="115" t="s">
        <v>79</v>
      </c>
      <c r="G289" s="116" t="s">
        <v>164</v>
      </c>
      <c r="H289" s="116" t="s">
        <v>50</v>
      </c>
      <c r="I289" s="116" t="s">
        <v>53</v>
      </c>
      <c r="J289" s="21">
        <v>1227053</v>
      </c>
      <c r="K289" s="117">
        <v>2.1999999999999999E-2</v>
      </c>
      <c r="L289" s="56" t="s">
        <v>399</v>
      </c>
      <c r="M289" s="56" t="s">
        <v>65</v>
      </c>
      <c r="N289" s="118">
        <v>1E-3</v>
      </c>
      <c r="O289" s="119">
        <v>3.5000000000000003E-2</v>
      </c>
      <c r="P289" s="118">
        <v>5.8000000000000003E-2</v>
      </c>
      <c r="Q289" s="152">
        <v>16115.029999999999</v>
      </c>
      <c r="R289" s="81">
        <v>9384.2899999999991</v>
      </c>
      <c r="S289" s="81">
        <v>35</v>
      </c>
      <c r="T289" s="170">
        <v>0</v>
      </c>
      <c r="U289" s="170">
        <v>1825.29</v>
      </c>
      <c r="V289" s="21">
        <v>4870.45</v>
      </c>
      <c r="W289" s="12">
        <v>0</v>
      </c>
      <c r="X289" s="81">
        <v>0</v>
      </c>
      <c r="Y289" s="81">
        <v>0</v>
      </c>
      <c r="Z289" s="14"/>
      <c r="AA289" s="23">
        <v>1.3100000000000001E-2</v>
      </c>
      <c r="AB289" s="12" t="e">
        <f>+R289+S289+T289+U289+V289+W289+Y289+#REF!+#REF!+#REF!-Q289</f>
        <v>#REF!</v>
      </c>
      <c r="AC289" s="145">
        <f t="shared" si="39"/>
        <v>16080.029999999999</v>
      </c>
      <c r="AD289" s="56">
        <f t="shared" si="40"/>
        <v>0.58359903557393855</v>
      </c>
      <c r="AE289" s="56">
        <f t="shared" si="41"/>
        <v>0.1135128479237912</v>
      </c>
      <c r="AF289" s="56">
        <f t="shared" si="42"/>
        <v>7.6478277629409641E-3</v>
      </c>
      <c r="AG289" s="56">
        <f t="shared" si="43"/>
        <v>1.4875396580261815E-3</v>
      </c>
      <c r="AH289" s="192">
        <f t="shared" si="44"/>
        <v>1.3104592874146429E-2</v>
      </c>
    </row>
    <row r="290" spans="1:34" ht="13.5" customHeight="1" x14ac:dyDescent="0.2">
      <c r="A290" s="38" t="s">
        <v>709</v>
      </c>
      <c r="B290" s="57" t="s">
        <v>710</v>
      </c>
      <c r="C290" s="83" t="s">
        <v>637</v>
      </c>
      <c r="D290" s="115" t="s">
        <v>27</v>
      </c>
      <c r="E290" s="115" t="s">
        <v>28</v>
      </c>
      <c r="F290" s="115" t="s">
        <v>79</v>
      </c>
      <c r="G290" s="116" t="s">
        <v>164</v>
      </c>
      <c r="H290" s="116" t="s">
        <v>50</v>
      </c>
      <c r="I290" s="116" t="s">
        <v>53</v>
      </c>
      <c r="J290" s="21">
        <v>2010003</v>
      </c>
      <c r="K290" s="117">
        <v>2.1999999999999999E-2</v>
      </c>
      <c r="L290" s="56" t="s">
        <v>399</v>
      </c>
      <c r="M290" s="56" t="s">
        <v>65</v>
      </c>
      <c r="N290" s="118">
        <v>1E-3</v>
      </c>
      <c r="O290" s="119">
        <v>3.5000000000000003E-2</v>
      </c>
      <c r="P290" s="118">
        <v>5.8000000000000003E-2</v>
      </c>
      <c r="Q290" s="152">
        <v>23831.25</v>
      </c>
      <c r="R290" s="81">
        <v>15846.53</v>
      </c>
      <c r="S290" s="81">
        <v>36</v>
      </c>
      <c r="T290" s="170">
        <v>0</v>
      </c>
      <c r="U290" s="170">
        <v>3078.2699999999995</v>
      </c>
      <c r="V290" s="21">
        <v>4870.45</v>
      </c>
      <c r="W290" s="12">
        <v>0</v>
      </c>
      <c r="X290" s="81">
        <v>0</v>
      </c>
      <c r="Y290" s="81">
        <v>0</v>
      </c>
      <c r="Z290" s="14"/>
      <c r="AA290" s="23">
        <v>1.18E-2</v>
      </c>
      <c r="AB290" s="12" t="e">
        <f>+R290+S290+T290+U290+V290+W290+Y290+#REF!+#REF!+#REF!-Q290</f>
        <v>#REF!</v>
      </c>
      <c r="AC290" s="145">
        <f t="shared" si="39"/>
        <v>23795.25</v>
      </c>
      <c r="AD290" s="56">
        <f t="shared" si="40"/>
        <v>0.66595349912272406</v>
      </c>
      <c r="AE290" s="56">
        <f t="shared" si="41"/>
        <v>0.12936489425410533</v>
      </c>
      <c r="AF290" s="56">
        <f t="shared" si="42"/>
        <v>7.8838340042278552E-3</v>
      </c>
      <c r="AG290" s="56">
        <f t="shared" si="43"/>
        <v>1.5314753261562294E-3</v>
      </c>
      <c r="AH290" s="192">
        <f t="shared" si="44"/>
        <v>1.1838415166544528E-2</v>
      </c>
    </row>
    <row r="291" spans="1:34" ht="13.5" customHeight="1" x14ac:dyDescent="0.2">
      <c r="A291" s="38" t="s">
        <v>711</v>
      </c>
      <c r="B291" s="57" t="s">
        <v>712</v>
      </c>
      <c r="C291" s="83" t="s">
        <v>637</v>
      </c>
      <c r="D291" s="115" t="s">
        <v>27</v>
      </c>
      <c r="E291" s="115" t="s">
        <v>28</v>
      </c>
      <c r="F291" s="115" t="s">
        <v>79</v>
      </c>
      <c r="G291" s="116" t="s">
        <v>164</v>
      </c>
      <c r="H291" s="116" t="s">
        <v>31</v>
      </c>
      <c r="I291" s="116" t="s">
        <v>32</v>
      </c>
      <c r="J291" s="21">
        <v>1296827620</v>
      </c>
      <c r="K291" s="117">
        <v>2.1999999999999999E-2</v>
      </c>
      <c r="L291" s="56" t="s">
        <v>399</v>
      </c>
      <c r="M291" s="56" t="s">
        <v>65</v>
      </c>
      <c r="N291" s="118">
        <v>1E-3</v>
      </c>
      <c r="O291" s="119">
        <v>3.5000000000000003E-2</v>
      </c>
      <c r="P291" s="118">
        <v>5.8000000000000003E-2</v>
      </c>
      <c r="Q291" s="152">
        <v>19287635.420000002</v>
      </c>
      <c r="R291" s="81">
        <v>15059849</v>
      </c>
      <c r="S291" s="81">
        <v>37</v>
      </c>
      <c r="T291" s="170">
        <v>0</v>
      </c>
      <c r="U291" s="170">
        <v>2931910</v>
      </c>
      <c r="V291" s="21">
        <v>1295839.42</v>
      </c>
      <c r="W291" s="12">
        <v>0</v>
      </c>
      <c r="X291" s="81">
        <v>0</v>
      </c>
      <c r="Y291" s="81">
        <v>0</v>
      </c>
      <c r="Z291" s="14"/>
      <c r="AA291" s="23">
        <v>1.49E-2</v>
      </c>
      <c r="AB291" s="12" t="e">
        <f>+R291+S291+T291+U291+V291+W291+Y291+#REF!+#REF!+#REF!-Q291</f>
        <v>#REF!</v>
      </c>
      <c r="AC291" s="145">
        <f t="shared" si="39"/>
        <v>19287598.420000002</v>
      </c>
      <c r="AD291" s="56">
        <f t="shared" si="40"/>
        <v>0.78080477787135505</v>
      </c>
      <c r="AE291" s="56">
        <f t="shared" si="41"/>
        <v>0.15201011220556093</v>
      </c>
      <c r="AF291" s="56">
        <f t="shared" si="42"/>
        <v>1.1612837949888821E-2</v>
      </c>
      <c r="AG291" s="56">
        <f t="shared" si="43"/>
        <v>2.2608324767172988E-3</v>
      </c>
      <c r="AH291" s="192">
        <f t="shared" si="44"/>
        <v>1.4872908413224575E-2</v>
      </c>
    </row>
    <row r="292" spans="1:34" ht="13.5" customHeight="1" x14ac:dyDescent="0.2">
      <c r="A292" s="38" t="s">
        <v>713</v>
      </c>
      <c r="B292" s="57" t="s">
        <v>714</v>
      </c>
      <c r="C292" s="83" t="s">
        <v>637</v>
      </c>
      <c r="D292" s="115" t="s">
        <v>27</v>
      </c>
      <c r="E292" s="115" t="s">
        <v>28</v>
      </c>
      <c r="F292" s="115" t="s">
        <v>79</v>
      </c>
      <c r="G292" s="116" t="s">
        <v>164</v>
      </c>
      <c r="H292" s="116" t="s">
        <v>50</v>
      </c>
      <c r="I292" s="116" t="s">
        <v>53</v>
      </c>
      <c r="J292" s="21">
        <v>3028291</v>
      </c>
      <c r="K292" s="117">
        <v>2.1999999999999999E-2</v>
      </c>
      <c r="L292" s="56" t="s">
        <v>399</v>
      </c>
      <c r="M292" s="56" t="s">
        <v>65</v>
      </c>
      <c r="N292" s="118">
        <v>1E-3</v>
      </c>
      <c r="O292" s="119">
        <v>3.5000000000000003E-2</v>
      </c>
      <c r="P292" s="118">
        <v>5.8000000000000003E-2</v>
      </c>
      <c r="Q292" s="152">
        <v>38090.939999999995</v>
      </c>
      <c r="R292" s="81">
        <v>27784.989999999998</v>
      </c>
      <c r="S292" s="81">
        <v>38</v>
      </c>
      <c r="T292" s="170">
        <v>0</v>
      </c>
      <c r="U292" s="170">
        <v>5397.5</v>
      </c>
      <c r="V292" s="21">
        <v>4870.45</v>
      </c>
      <c r="W292" s="12">
        <v>0</v>
      </c>
      <c r="X292" s="81">
        <v>0</v>
      </c>
      <c r="Y292" s="81">
        <v>0</v>
      </c>
      <c r="Z292" s="14"/>
      <c r="AA292" s="23">
        <v>1.26E-2</v>
      </c>
      <c r="AB292" s="12" t="e">
        <f>+R292+S292+T292+U292+V292+W292+Y292+#REF!+#REF!+#REF!-Q292</f>
        <v>#REF!</v>
      </c>
      <c r="AC292" s="145">
        <f t="shared" si="39"/>
        <v>38052.939999999995</v>
      </c>
      <c r="AD292" s="56">
        <f t="shared" si="40"/>
        <v>0.73016670985211662</v>
      </c>
      <c r="AE292" s="56">
        <f t="shared" si="41"/>
        <v>0.14184186556938835</v>
      </c>
      <c r="AF292" s="56">
        <f t="shared" si="42"/>
        <v>9.1751387168538291E-3</v>
      </c>
      <c r="AG292" s="56">
        <f t="shared" si="43"/>
        <v>1.7823584325284459E-3</v>
      </c>
      <c r="AH292" s="192">
        <f t="shared" si="44"/>
        <v>1.2565813523205E-2</v>
      </c>
    </row>
    <row r="293" spans="1:34" ht="13.5" customHeight="1" x14ac:dyDescent="0.2">
      <c r="A293" s="38" t="s">
        <v>715</v>
      </c>
      <c r="B293" s="57" t="s">
        <v>716</v>
      </c>
      <c r="C293" s="83" t="s">
        <v>637</v>
      </c>
      <c r="D293" s="115" t="s">
        <v>27</v>
      </c>
      <c r="E293" s="115" t="s">
        <v>28</v>
      </c>
      <c r="F293" s="115" t="s">
        <v>79</v>
      </c>
      <c r="G293" s="116" t="s">
        <v>164</v>
      </c>
      <c r="H293" s="116" t="s">
        <v>31</v>
      </c>
      <c r="I293" s="116" t="s">
        <v>32</v>
      </c>
      <c r="J293" s="21">
        <v>479175287</v>
      </c>
      <c r="K293" s="117">
        <v>2.1999999999999999E-2</v>
      </c>
      <c r="L293" s="56" t="s">
        <v>399</v>
      </c>
      <c r="M293" s="56" t="s">
        <v>65</v>
      </c>
      <c r="N293" s="118">
        <v>1E-3</v>
      </c>
      <c r="O293" s="119">
        <v>3.5000000000000003E-2</v>
      </c>
      <c r="P293" s="118">
        <v>5.8000000000000003E-2</v>
      </c>
      <c r="Q293" s="152">
        <v>6370095.4199999999</v>
      </c>
      <c r="R293" s="81">
        <v>4247142</v>
      </c>
      <c r="S293" s="81">
        <v>39</v>
      </c>
      <c r="T293" s="170">
        <v>0</v>
      </c>
      <c r="U293" s="170">
        <v>827075</v>
      </c>
      <c r="V293" s="21">
        <v>1295839.42</v>
      </c>
      <c r="W293" s="12">
        <v>0</v>
      </c>
      <c r="X293" s="81">
        <v>0</v>
      </c>
      <c r="Y293" s="81">
        <v>0</v>
      </c>
      <c r="Z293" s="14"/>
      <c r="AA293" s="23">
        <v>1.3299999999999999E-2</v>
      </c>
      <c r="AB293" s="12" t="e">
        <f>+R293+S293+T293+U293+V293+W293+Y293+#REF!+#REF!+#REF!-Q293</f>
        <v>#REF!</v>
      </c>
      <c r="AC293" s="145">
        <f t="shared" si="39"/>
        <v>6370056.4199999999</v>
      </c>
      <c r="AD293" s="56">
        <f t="shared" si="40"/>
        <v>0.66673538191361892</v>
      </c>
      <c r="AE293" s="56">
        <f t="shared" si="41"/>
        <v>0.12983793948876829</v>
      </c>
      <c r="AF293" s="56">
        <f t="shared" si="42"/>
        <v>8.8634412400320634E-3</v>
      </c>
      <c r="AG293" s="56">
        <f t="shared" si="43"/>
        <v>1.7260385133342656E-3</v>
      </c>
      <c r="AH293" s="192">
        <f t="shared" si="44"/>
        <v>1.3293791630785834E-2</v>
      </c>
    </row>
    <row r="294" spans="1:34" ht="13.5" customHeight="1" x14ac:dyDescent="0.2">
      <c r="A294" s="38" t="s">
        <v>717</v>
      </c>
      <c r="B294" s="57" t="s">
        <v>718</v>
      </c>
      <c r="C294" s="83" t="s">
        <v>637</v>
      </c>
      <c r="D294" s="116" t="s">
        <v>402</v>
      </c>
      <c r="E294" s="115" t="s">
        <v>380</v>
      </c>
      <c r="F294" s="115" t="s">
        <v>79</v>
      </c>
      <c r="G294" s="116" t="s">
        <v>164</v>
      </c>
      <c r="H294" s="116" t="s">
        <v>31</v>
      </c>
      <c r="I294" s="116" t="s">
        <v>53</v>
      </c>
      <c r="J294" s="21">
        <v>3040340</v>
      </c>
      <c r="K294" s="117">
        <v>2.1999999999999999E-2</v>
      </c>
      <c r="L294" s="56" t="s">
        <v>399</v>
      </c>
      <c r="M294" s="56" t="s">
        <v>65</v>
      </c>
      <c r="N294" s="118">
        <v>1E-3</v>
      </c>
      <c r="O294" s="119">
        <v>3.5000000000000003E-2</v>
      </c>
      <c r="P294" s="118">
        <v>5.8000000000000003E-2</v>
      </c>
      <c r="Q294" s="152">
        <v>13019.02</v>
      </c>
      <c r="R294" s="81">
        <v>7604.579999999999</v>
      </c>
      <c r="S294" s="81">
        <v>43</v>
      </c>
      <c r="T294" s="170">
        <v>0</v>
      </c>
      <c r="U294" s="170">
        <v>1326.49</v>
      </c>
      <c r="V294" s="21">
        <v>4044.95</v>
      </c>
      <c r="W294" s="12">
        <v>0</v>
      </c>
      <c r="X294" s="81">
        <v>0</v>
      </c>
      <c r="Y294" s="81">
        <v>0</v>
      </c>
      <c r="Z294" s="14"/>
      <c r="AA294" s="23">
        <v>4.3E-3</v>
      </c>
      <c r="AB294" s="12" t="e">
        <f>+R294+S294+T294+U294+V294+W294+Y294+#REF!+#REF!+#REF!-Q294</f>
        <v>#REF!</v>
      </c>
      <c r="AC294" s="145">
        <f t="shared" si="39"/>
        <v>12976.02</v>
      </c>
      <c r="AD294" s="56">
        <f t="shared" si="40"/>
        <v>0.58604872680529152</v>
      </c>
      <c r="AE294" s="56">
        <f t="shared" si="41"/>
        <v>0.10222626044041239</v>
      </c>
      <c r="AF294" s="56">
        <f t="shared" si="42"/>
        <v>2.5012268364722362E-3</v>
      </c>
      <c r="AG294" s="56">
        <f t="shared" si="43"/>
        <v>4.3629659840675717E-4</v>
      </c>
      <c r="AH294" s="192">
        <f t="shared" si="44"/>
        <v>4.2679502950327929E-3</v>
      </c>
    </row>
    <row r="295" spans="1:34" ht="13.5" customHeight="1" x14ac:dyDescent="0.2">
      <c r="A295" s="38" t="s">
        <v>719</v>
      </c>
      <c r="B295" s="57" t="s">
        <v>720</v>
      </c>
      <c r="C295" s="83" t="s">
        <v>637</v>
      </c>
      <c r="D295" s="116" t="s">
        <v>402</v>
      </c>
      <c r="E295" s="115" t="s">
        <v>380</v>
      </c>
      <c r="F295" s="115" t="s">
        <v>79</v>
      </c>
      <c r="G295" s="116" t="s">
        <v>164</v>
      </c>
      <c r="H295" s="116" t="s">
        <v>31</v>
      </c>
      <c r="I295" s="116" t="s">
        <v>32</v>
      </c>
      <c r="J295" s="21">
        <v>1752238805</v>
      </c>
      <c r="K295" s="117">
        <v>2.1999999999999999E-2</v>
      </c>
      <c r="L295" s="56" t="s">
        <v>399</v>
      </c>
      <c r="M295" s="56" t="s">
        <v>65</v>
      </c>
      <c r="N295" s="118">
        <v>1E-3</v>
      </c>
      <c r="O295" s="119">
        <v>3.5000000000000003E-2</v>
      </c>
      <c r="P295" s="118">
        <v>5.8000000000000003E-2</v>
      </c>
      <c r="Q295" s="152">
        <v>7063221.4199999999</v>
      </c>
      <c r="R295" s="81">
        <v>4755359</v>
      </c>
      <c r="S295" s="81">
        <v>44</v>
      </c>
      <c r="T295" s="170">
        <v>0</v>
      </c>
      <c r="U295" s="170">
        <v>1259629</v>
      </c>
      <c r="V295" s="21">
        <v>1048189.42</v>
      </c>
      <c r="W295" s="12">
        <v>0</v>
      </c>
      <c r="X295" s="81">
        <v>0</v>
      </c>
      <c r="Y295" s="81">
        <v>0</v>
      </c>
      <c r="Z295" s="14"/>
      <c r="AA295" s="23">
        <v>4.0000000000000001E-3</v>
      </c>
      <c r="AB295" s="12" t="e">
        <f>+R295+S295+T295+U295+V295+W295+Y295+#REF!+#REF!+#REF!-Q295</f>
        <v>#REF!</v>
      </c>
      <c r="AC295" s="145">
        <f t="shared" si="39"/>
        <v>7063177.4199999999</v>
      </c>
      <c r="AD295" s="56">
        <f t="shared" si="40"/>
        <v>0.6732605904156943</v>
      </c>
      <c r="AE295" s="56">
        <f t="shared" si="41"/>
        <v>0.1783374429238109</v>
      </c>
      <c r="AF295" s="56">
        <f t="shared" si="42"/>
        <v>2.7138760917921802E-3</v>
      </c>
      <c r="AG295" s="56">
        <f t="shared" si="43"/>
        <v>7.188683394099356E-4</v>
      </c>
      <c r="AH295" s="192">
        <f t="shared" si="44"/>
        <v>4.0309445264225842E-3</v>
      </c>
    </row>
    <row r="296" spans="1:34" ht="13.5" customHeight="1" x14ac:dyDescent="0.2">
      <c r="A296" s="38" t="s">
        <v>721</v>
      </c>
      <c r="B296" s="57" t="s">
        <v>722</v>
      </c>
      <c r="C296" s="83" t="s">
        <v>637</v>
      </c>
      <c r="D296" s="116" t="s">
        <v>402</v>
      </c>
      <c r="E296" s="115" t="s">
        <v>380</v>
      </c>
      <c r="F296" s="115" t="s">
        <v>79</v>
      </c>
      <c r="G296" s="116" t="s">
        <v>164</v>
      </c>
      <c r="H296" s="116" t="s">
        <v>31</v>
      </c>
      <c r="I296" s="116" t="s">
        <v>32</v>
      </c>
      <c r="J296" s="21">
        <v>1964920886</v>
      </c>
      <c r="K296" s="117">
        <v>2.1999999999999999E-2</v>
      </c>
      <c r="L296" s="56" t="s">
        <v>399</v>
      </c>
      <c r="M296" s="56" t="s">
        <v>65</v>
      </c>
      <c r="N296" s="118">
        <v>1E-3</v>
      </c>
      <c r="O296" s="119">
        <v>3.5000000000000003E-2</v>
      </c>
      <c r="P296" s="118">
        <v>5.8000000000000003E-2</v>
      </c>
      <c r="Q296" s="152">
        <v>4716782.42</v>
      </c>
      <c r="R296" s="81">
        <v>3177726</v>
      </c>
      <c r="S296" s="81">
        <v>45</v>
      </c>
      <c r="T296" s="170">
        <v>0</v>
      </c>
      <c r="U296" s="170">
        <v>490822</v>
      </c>
      <c r="V296" s="21">
        <v>1048189.42</v>
      </c>
      <c r="W296" s="12">
        <v>0</v>
      </c>
      <c r="X296" s="81">
        <v>0</v>
      </c>
      <c r="Y296" s="81">
        <v>0</v>
      </c>
      <c r="Z296" s="14"/>
      <c r="AA296" s="23">
        <v>2.3999999999999998E-3</v>
      </c>
      <c r="AB296" s="12" t="e">
        <f>+R296+S296+T296+U296+V296+W296+Y296+#REF!+#REF!+#REF!-Q296</f>
        <v>#REF!</v>
      </c>
      <c r="AC296" s="145">
        <f t="shared" si="39"/>
        <v>4716737.42</v>
      </c>
      <c r="AD296" s="56">
        <f t="shared" si="40"/>
        <v>0.67371272068819132</v>
      </c>
      <c r="AE296" s="56">
        <f t="shared" si="41"/>
        <v>0.1040596404452805</v>
      </c>
      <c r="AF296" s="56">
        <f t="shared" si="42"/>
        <v>1.6172284709482191E-3</v>
      </c>
      <c r="AG296" s="56">
        <f t="shared" si="43"/>
        <v>2.4979224532503647E-4</v>
      </c>
      <c r="AH296" s="192">
        <f t="shared" si="44"/>
        <v>2.4004719241403597E-3</v>
      </c>
    </row>
    <row r="297" spans="1:34" ht="13.5" customHeight="1" x14ac:dyDescent="0.2">
      <c r="A297" s="38" t="s">
        <v>723</v>
      </c>
      <c r="B297" s="57" t="s">
        <v>724</v>
      </c>
      <c r="C297" s="83" t="s">
        <v>637</v>
      </c>
      <c r="D297" s="116" t="s">
        <v>402</v>
      </c>
      <c r="E297" s="115" t="s">
        <v>380</v>
      </c>
      <c r="F297" s="115" t="s">
        <v>79</v>
      </c>
      <c r="G297" s="116" t="s">
        <v>164</v>
      </c>
      <c r="H297" s="116" t="s">
        <v>31</v>
      </c>
      <c r="I297" s="116" t="s">
        <v>32</v>
      </c>
      <c r="J297" s="21">
        <v>2768788543</v>
      </c>
      <c r="K297" s="117">
        <v>2.1999999999999999E-2</v>
      </c>
      <c r="L297" s="56" t="s">
        <v>399</v>
      </c>
      <c r="M297" s="56" t="s">
        <v>65</v>
      </c>
      <c r="N297" s="118">
        <v>1E-3</v>
      </c>
      <c r="O297" s="119">
        <v>3.5000000000000003E-2</v>
      </c>
      <c r="P297" s="118">
        <v>5.8000000000000003E-2</v>
      </c>
      <c r="Q297" s="152">
        <v>8379672.4199999999</v>
      </c>
      <c r="R297" s="81">
        <v>6326112</v>
      </c>
      <c r="S297" s="81">
        <v>46</v>
      </c>
      <c r="T297" s="170">
        <v>0</v>
      </c>
      <c r="U297" s="170">
        <v>1005325</v>
      </c>
      <c r="V297" s="21">
        <v>1048189.42</v>
      </c>
      <c r="W297" s="12">
        <v>0</v>
      </c>
      <c r="X297" s="81">
        <v>0</v>
      </c>
      <c r="Y297" s="81">
        <v>0</v>
      </c>
      <c r="Z297" s="14"/>
      <c r="AA297" s="23">
        <v>3.0000000000000001E-3</v>
      </c>
      <c r="AB297" s="12" t="e">
        <f>+R297+S297+T297+U297+V297+W297+Y297+#REF!+#REF!+#REF!-Q297</f>
        <v>#REF!</v>
      </c>
      <c r="AC297" s="145">
        <f t="shared" si="39"/>
        <v>8379626.4199999999</v>
      </c>
      <c r="AD297" s="56">
        <f t="shared" si="40"/>
        <v>0.75493962175941487</v>
      </c>
      <c r="AE297" s="56">
        <f t="shared" si="41"/>
        <v>0.11997253214063927</v>
      </c>
      <c r="AF297" s="56">
        <f t="shared" si="42"/>
        <v>2.2847941985290137E-3</v>
      </c>
      <c r="AG297" s="56">
        <f t="shared" si="43"/>
        <v>3.6309201095968273E-4</v>
      </c>
      <c r="AH297" s="192">
        <f t="shared" si="44"/>
        <v>3.0264595110324395E-3</v>
      </c>
    </row>
    <row r="298" spans="1:34" ht="13.5" customHeight="1" x14ac:dyDescent="0.2">
      <c r="A298" s="38" t="s">
        <v>725</v>
      </c>
      <c r="B298" s="57" t="s">
        <v>726</v>
      </c>
      <c r="C298" s="83" t="s">
        <v>637</v>
      </c>
      <c r="D298" s="116" t="s">
        <v>402</v>
      </c>
      <c r="E298" s="115" t="s">
        <v>380</v>
      </c>
      <c r="F298" s="115" t="s">
        <v>79</v>
      </c>
      <c r="G298" s="116" t="s">
        <v>164</v>
      </c>
      <c r="H298" s="116" t="s">
        <v>31</v>
      </c>
      <c r="I298" s="116" t="s">
        <v>32</v>
      </c>
      <c r="J298" s="21">
        <v>3408929296</v>
      </c>
      <c r="K298" s="117">
        <v>2.1999999999999999E-2</v>
      </c>
      <c r="L298" s="56" t="s">
        <v>399</v>
      </c>
      <c r="M298" s="56" t="s">
        <v>65</v>
      </c>
      <c r="N298" s="118">
        <v>1E-3</v>
      </c>
      <c r="O298" s="119">
        <v>3.5000000000000003E-2</v>
      </c>
      <c r="P298" s="118">
        <v>5.8000000000000003E-2</v>
      </c>
      <c r="Q298" s="152">
        <v>9421790.4199999999</v>
      </c>
      <c r="R298" s="81">
        <v>7223837</v>
      </c>
      <c r="S298" s="81">
        <v>47</v>
      </c>
      <c r="T298" s="170">
        <v>0</v>
      </c>
      <c r="U298" s="170">
        <v>1149717</v>
      </c>
      <c r="V298" s="21">
        <v>1048189.42</v>
      </c>
      <c r="W298" s="12">
        <v>0</v>
      </c>
      <c r="X298" s="81">
        <v>0</v>
      </c>
      <c r="Y298" s="81">
        <v>0</v>
      </c>
      <c r="Z298" s="14"/>
      <c r="AA298" s="23">
        <v>2.8E-3</v>
      </c>
      <c r="AB298" s="12" t="e">
        <f>+R298+S298+T298+U298+V298+W298+Y298+#REF!+#REF!+#REF!-Q298</f>
        <v>#REF!</v>
      </c>
      <c r="AC298" s="145">
        <f t="shared" si="39"/>
        <v>9421743.4199999999</v>
      </c>
      <c r="AD298" s="56">
        <f t="shared" si="40"/>
        <v>0.76671977552112114</v>
      </c>
      <c r="AE298" s="56">
        <f t="shared" si="41"/>
        <v>0.12202805242599145</v>
      </c>
      <c r="AF298" s="56">
        <f t="shared" si="42"/>
        <v>2.1190926454462901E-3</v>
      </c>
      <c r="AG298" s="56">
        <f t="shared" si="43"/>
        <v>3.3726630861750793E-4</v>
      </c>
      <c r="AH298" s="192">
        <f t="shared" si="44"/>
        <v>2.7638424273144563E-3</v>
      </c>
    </row>
    <row r="299" spans="1:34" ht="13.5" customHeight="1" x14ac:dyDescent="0.2">
      <c r="A299" s="38" t="s">
        <v>727</v>
      </c>
      <c r="B299" s="57" t="s">
        <v>728</v>
      </c>
      <c r="C299" s="83" t="s">
        <v>637</v>
      </c>
      <c r="D299" s="116" t="s">
        <v>402</v>
      </c>
      <c r="E299" s="115" t="s">
        <v>380</v>
      </c>
      <c r="F299" s="115" t="s">
        <v>79</v>
      </c>
      <c r="G299" s="116" t="s">
        <v>164</v>
      </c>
      <c r="H299" s="116" t="s">
        <v>31</v>
      </c>
      <c r="I299" s="116" t="s">
        <v>32</v>
      </c>
      <c r="J299" s="21">
        <v>2275635379</v>
      </c>
      <c r="K299" s="117">
        <v>2.1999999999999999E-2</v>
      </c>
      <c r="L299" s="56" t="s">
        <v>399</v>
      </c>
      <c r="M299" s="56" t="s">
        <v>65</v>
      </c>
      <c r="N299" s="118">
        <v>1E-3</v>
      </c>
      <c r="O299" s="119">
        <v>3.5000000000000003E-2</v>
      </c>
      <c r="P299" s="118">
        <v>5.8000000000000003E-2</v>
      </c>
      <c r="Q299" s="152">
        <v>9616640.4199999999</v>
      </c>
      <c r="R299" s="81">
        <v>6755137</v>
      </c>
      <c r="S299" s="81">
        <v>48</v>
      </c>
      <c r="T299" s="170">
        <v>0</v>
      </c>
      <c r="U299" s="170">
        <v>1813266</v>
      </c>
      <c r="V299" s="21">
        <v>1048189.42</v>
      </c>
      <c r="W299" s="12">
        <v>0</v>
      </c>
      <c r="X299" s="81">
        <v>0</v>
      </c>
      <c r="Y299" s="81">
        <v>0</v>
      </c>
      <c r="Z299" s="14"/>
      <c r="AA299" s="23">
        <v>4.1999999999999997E-3</v>
      </c>
      <c r="AB299" s="12" t="e">
        <f>+R299+S299+T299+U299+V299+W299+Y299+#REF!+#REF!+#REF!-Q299</f>
        <v>#REF!</v>
      </c>
      <c r="AC299" s="145">
        <f t="shared" si="39"/>
        <v>9616592.4199999999</v>
      </c>
      <c r="AD299" s="56">
        <f t="shared" si="40"/>
        <v>0.70244601257625106</v>
      </c>
      <c r="AE299" s="56">
        <f t="shared" si="41"/>
        <v>0.18855597916668282</v>
      </c>
      <c r="AF299" s="56">
        <f t="shared" si="42"/>
        <v>2.9684619347799305E-3</v>
      </c>
      <c r="AG299" s="56">
        <f t="shared" si="43"/>
        <v>7.9681745886584757E-4</v>
      </c>
      <c r="AH299" s="192">
        <f t="shared" si="44"/>
        <v>4.2258933521353024E-3</v>
      </c>
    </row>
    <row r="300" spans="1:34" ht="13.5" customHeight="1" x14ac:dyDescent="0.2">
      <c r="A300" s="38" t="s">
        <v>729</v>
      </c>
      <c r="B300" s="57" t="s">
        <v>730</v>
      </c>
      <c r="C300" s="83" t="s">
        <v>637</v>
      </c>
      <c r="D300" s="116" t="s">
        <v>402</v>
      </c>
      <c r="E300" s="115" t="s">
        <v>380</v>
      </c>
      <c r="F300" s="115" t="s">
        <v>79</v>
      </c>
      <c r="G300" s="116" t="s">
        <v>164</v>
      </c>
      <c r="H300" s="116" t="s">
        <v>31</v>
      </c>
      <c r="I300" s="116" t="s">
        <v>32</v>
      </c>
      <c r="J300" s="21">
        <v>1192260453</v>
      </c>
      <c r="K300" s="117">
        <v>2.1999999999999999E-2</v>
      </c>
      <c r="L300" s="56" t="s">
        <v>399</v>
      </c>
      <c r="M300" s="56" t="s">
        <v>65</v>
      </c>
      <c r="N300" s="118">
        <v>1E-3</v>
      </c>
      <c r="O300" s="119">
        <v>3.5000000000000003E-2</v>
      </c>
      <c r="P300" s="118">
        <v>5.8000000000000003E-2</v>
      </c>
      <c r="Q300" s="152">
        <v>5698916.4199999999</v>
      </c>
      <c r="R300" s="81">
        <v>3682381</v>
      </c>
      <c r="S300" s="81">
        <v>49</v>
      </c>
      <c r="T300" s="170">
        <v>0</v>
      </c>
      <c r="U300" s="170">
        <v>968297</v>
      </c>
      <c r="V300" s="21">
        <v>1048189.42</v>
      </c>
      <c r="W300" s="12">
        <v>0</v>
      </c>
      <c r="X300" s="81">
        <v>0</v>
      </c>
      <c r="Y300" s="81">
        <v>0</v>
      </c>
      <c r="Z300" s="14"/>
      <c r="AA300" s="23">
        <v>4.7999999999999996E-3</v>
      </c>
      <c r="AB300" s="12" t="e">
        <f>+R300+S300+T300+U300+V300+W300+Y300+#REF!+#REF!+#REF!-Q300</f>
        <v>#REF!</v>
      </c>
      <c r="AC300" s="145">
        <f t="shared" si="39"/>
        <v>5698867.4199999999</v>
      </c>
      <c r="AD300" s="56">
        <f t="shared" si="40"/>
        <v>0.64616014527321641</v>
      </c>
      <c r="AE300" s="56">
        <f t="shared" si="41"/>
        <v>0.16991042757053645</v>
      </c>
      <c r="AF300" s="56">
        <f t="shared" si="42"/>
        <v>3.0885709500254638E-3</v>
      </c>
      <c r="AG300" s="56">
        <f t="shared" si="43"/>
        <v>8.1215224204035554E-4</v>
      </c>
      <c r="AH300" s="192">
        <f t="shared" si="44"/>
        <v>4.7798846348214826E-3</v>
      </c>
    </row>
    <row r="301" spans="1:34" ht="13.5" customHeight="1" x14ac:dyDescent="0.2">
      <c r="A301" s="38" t="s">
        <v>731</v>
      </c>
      <c r="B301" s="57" t="s">
        <v>732</v>
      </c>
      <c r="C301" s="83" t="s">
        <v>637</v>
      </c>
      <c r="D301" s="116" t="s">
        <v>402</v>
      </c>
      <c r="E301" s="115" t="s">
        <v>380</v>
      </c>
      <c r="F301" s="115" t="s">
        <v>79</v>
      </c>
      <c r="G301" s="116" t="s">
        <v>164</v>
      </c>
      <c r="H301" s="116" t="s">
        <v>31</v>
      </c>
      <c r="I301" s="116" t="s">
        <v>32</v>
      </c>
      <c r="J301" s="21">
        <v>1053222239</v>
      </c>
      <c r="K301" s="117">
        <v>2.1999999999999999E-2</v>
      </c>
      <c r="L301" s="56" t="s">
        <v>399</v>
      </c>
      <c r="M301" s="56" t="s">
        <v>65</v>
      </c>
      <c r="N301" s="118">
        <v>1E-3</v>
      </c>
      <c r="O301" s="119">
        <v>3.5000000000000003E-2</v>
      </c>
      <c r="P301" s="118">
        <v>5.8000000000000003E-2</v>
      </c>
      <c r="Q301" s="152">
        <v>4237810.42</v>
      </c>
      <c r="R301" s="81">
        <v>2768626</v>
      </c>
      <c r="S301" s="81">
        <v>50</v>
      </c>
      <c r="T301" s="170">
        <v>0</v>
      </c>
      <c r="U301" s="170">
        <v>420945</v>
      </c>
      <c r="V301" s="21">
        <v>1048189.42</v>
      </c>
      <c r="W301" s="12">
        <v>0</v>
      </c>
      <c r="X301" s="81">
        <v>0</v>
      </c>
      <c r="Y301" s="81">
        <v>0</v>
      </c>
      <c r="Z301" s="14"/>
      <c r="AA301" s="23">
        <v>4.0000000000000001E-3</v>
      </c>
      <c r="AB301" s="12" t="e">
        <f>+R301+S301+T301+U301+V301+W301+Y301+#REF!+#REF!+#REF!-Q301</f>
        <v>#REF!</v>
      </c>
      <c r="AC301" s="145">
        <f t="shared" si="39"/>
        <v>4237760.42</v>
      </c>
      <c r="AD301" s="56">
        <f t="shared" si="40"/>
        <v>0.65332291720257274</v>
      </c>
      <c r="AE301" s="56">
        <f t="shared" si="41"/>
        <v>9.9331948548426904E-2</v>
      </c>
      <c r="AF301" s="56">
        <f t="shared" si="42"/>
        <v>2.6287196542951084E-3</v>
      </c>
      <c r="AG301" s="56">
        <f t="shared" si="43"/>
        <v>3.9967348239785888E-4</v>
      </c>
      <c r="AH301" s="192">
        <f t="shared" si="44"/>
        <v>4.0236146399867277E-3</v>
      </c>
    </row>
    <row r="302" spans="1:34" ht="13.5" customHeight="1" x14ac:dyDescent="0.2">
      <c r="A302" s="38" t="s">
        <v>733</v>
      </c>
      <c r="B302" s="57" t="s">
        <v>734</v>
      </c>
      <c r="C302" s="83" t="s">
        <v>637</v>
      </c>
      <c r="D302" s="116" t="s">
        <v>402</v>
      </c>
      <c r="E302" s="115" t="s">
        <v>380</v>
      </c>
      <c r="F302" s="115" t="s">
        <v>79</v>
      </c>
      <c r="G302" s="116" t="s">
        <v>164</v>
      </c>
      <c r="H302" s="116" t="s">
        <v>31</v>
      </c>
      <c r="I302" s="116" t="s">
        <v>32</v>
      </c>
      <c r="J302" s="21">
        <v>1415609565</v>
      </c>
      <c r="K302" s="117">
        <v>2.1999999999999999E-2</v>
      </c>
      <c r="L302" s="56" t="s">
        <v>399</v>
      </c>
      <c r="M302" s="56" t="s">
        <v>65</v>
      </c>
      <c r="N302" s="118">
        <v>1E-3</v>
      </c>
      <c r="O302" s="119">
        <v>3.5000000000000003E-2</v>
      </c>
      <c r="P302" s="118">
        <v>5.8000000000000003E-2</v>
      </c>
      <c r="Q302" s="152">
        <v>4864978.42</v>
      </c>
      <c r="R302" s="81">
        <v>3029194</v>
      </c>
      <c r="S302" s="81">
        <v>51</v>
      </c>
      <c r="T302" s="170">
        <v>0</v>
      </c>
      <c r="U302" s="170">
        <v>787544</v>
      </c>
      <c r="V302" s="21">
        <v>1048189.42</v>
      </c>
      <c r="W302" s="12">
        <v>0</v>
      </c>
      <c r="X302" s="81">
        <v>0</v>
      </c>
      <c r="Y302" s="81">
        <v>0</v>
      </c>
      <c r="Z302" s="14"/>
      <c r="AA302" s="23">
        <v>3.3999999999999998E-3</v>
      </c>
      <c r="AB302" s="12" t="e">
        <f>+R302+S302+T302+U302+V302+W302+Y302+#REF!+#REF!+#REF!-Q302</f>
        <v>#REF!</v>
      </c>
      <c r="AC302" s="145">
        <f t="shared" si="39"/>
        <v>4864927.42</v>
      </c>
      <c r="AD302" s="56">
        <f t="shared" si="40"/>
        <v>0.62265964905186599</v>
      </c>
      <c r="AE302" s="56">
        <f t="shared" si="41"/>
        <v>0.16188196287623136</v>
      </c>
      <c r="AF302" s="56">
        <f t="shared" si="42"/>
        <v>2.139851322634995E-3</v>
      </c>
      <c r="AG302" s="56">
        <f t="shared" si="43"/>
        <v>5.5632853822939522E-4</v>
      </c>
      <c r="AH302" s="192">
        <f t="shared" si="44"/>
        <v>3.4366307916265035E-3</v>
      </c>
    </row>
    <row r="303" spans="1:34" ht="13.5" customHeight="1" x14ac:dyDescent="0.2">
      <c r="A303" s="38" t="s">
        <v>735</v>
      </c>
      <c r="B303" s="57" t="s">
        <v>736</v>
      </c>
      <c r="C303" s="83" t="s">
        <v>637</v>
      </c>
      <c r="D303" s="116" t="s">
        <v>402</v>
      </c>
      <c r="E303" s="115" t="s">
        <v>380</v>
      </c>
      <c r="F303" s="115" t="s">
        <v>79</v>
      </c>
      <c r="G303" s="116" t="s">
        <v>164</v>
      </c>
      <c r="H303" s="116" t="s">
        <v>31</v>
      </c>
      <c r="I303" s="116" t="s">
        <v>32</v>
      </c>
      <c r="J303" s="21">
        <v>3477119435</v>
      </c>
      <c r="K303" s="117">
        <v>2.1999999999999999E-2</v>
      </c>
      <c r="L303" s="56" t="s">
        <v>399</v>
      </c>
      <c r="M303" s="56" t="s">
        <v>65</v>
      </c>
      <c r="N303" s="118">
        <v>1E-3</v>
      </c>
      <c r="O303" s="119">
        <v>3.5000000000000003E-2</v>
      </c>
      <c r="P303" s="118">
        <v>5.8000000000000003E-2</v>
      </c>
      <c r="Q303" s="152">
        <v>9928806.4199999999</v>
      </c>
      <c r="R303" s="81">
        <v>7667396</v>
      </c>
      <c r="S303" s="81">
        <v>52</v>
      </c>
      <c r="T303" s="170">
        <v>0</v>
      </c>
      <c r="U303" s="170">
        <v>1213169</v>
      </c>
      <c r="V303" s="21">
        <v>1048189.42</v>
      </c>
      <c r="W303" s="12">
        <v>0</v>
      </c>
      <c r="X303" s="81">
        <v>0</v>
      </c>
      <c r="Y303" s="81">
        <v>0</v>
      </c>
      <c r="Z303" s="14"/>
      <c r="AA303" s="23">
        <v>2.8999999999999998E-3</v>
      </c>
      <c r="AB303" s="12" t="e">
        <f>+R303+S303+T303+U303+V303+W303+Y303+#REF!+#REF!+#REF!-Q303</f>
        <v>#REF!</v>
      </c>
      <c r="AC303" s="145">
        <f t="shared" si="39"/>
        <v>9928754.4199999999</v>
      </c>
      <c r="AD303" s="56">
        <f t="shared" si="40"/>
        <v>0.77224147920862762</v>
      </c>
      <c r="AE303" s="56">
        <f t="shared" si="41"/>
        <v>0.12218743144218085</v>
      </c>
      <c r="AF303" s="56">
        <f t="shared" si="42"/>
        <v>2.2050999809846913E-3</v>
      </c>
      <c r="AG303" s="56">
        <f t="shared" si="43"/>
        <v>3.4890058356594819E-4</v>
      </c>
      <c r="AH303" s="192">
        <f t="shared" si="44"/>
        <v>2.8554539484779017E-3</v>
      </c>
    </row>
    <row r="304" spans="1:34" ht="13.5" customHeight="1" x14ac:dyDescent="0.2">
      <c r="A304" s="38" t="s">
        <v>737</v>
      </c>
      <c r="B304" s="57" t="s">
        <v>738</v>
      </c>
      <c r="C304" s="83" t="s">
        <v>637</v>
      </c>
      <c r="D304" s="116" t="s">
        <v>402</v>
      </c>
      <c r="E304" s="115" t="s">
        <v>380</v>
      </c>
      <c r="F304" s="115" t="s">
        <v>79</v>
      </c>
      <c r="G304" s="116" t="s">
        <v>164</v>
      </c>
      <c r="H304" s="116" t="s">
        <v>31</v>
      </c>
      <c r="I304" s="116" t="s">
        <v>32</v>
      </c>
      <c r="J304" s="21">
        <v>4151576518</v>
      </c>
      <c r="K304" s="117">
        <v>2.1999999999999999E-2</v>
      </c>
      <c r="L304" s="56" t="s">
        <v>399</v>
      </c>
      <c r="M304" s="56" t="s">
        <v>65</v>
      </c>
      <c r="N304" s="118">
        <v>1E-3</v>
      </c>
      <c r="O304" s="119">
        <v>3.5000000000000003E-2</v>
      </c>
      <c r="P304" s="118">
        <v>5.8000000000000003E-2</v>
      </c>
      <c r="Q304" s="152">
        <v>12602506.42</v>
      </c>
      <c r="R304" s="81">
        <v>9953276</v>
      </c>
      <c r="S304" s="81">
        <v>53</v>
      </c>
      <c r="T304" s="170">
        <v>0</v>
      </c>
      <c r="U304" s="170">
        <v>1600988</v>
      </c>
      <c r="V304" s="21">
        <v>1048189.42</v>
      </c>
      <c r="W304" s="12">
        <v>0</v>
      </c>
      <c r="X304" s="81">
        <v>0</v>
      </c>
      <c r="Y304" s="81">
        <v>0</v>
      </c>
      <c r="Z304" s="14"/>
      <c r="AA304" s="23">
        <v>3.0000000000000001E-3</v>
      </c>
      <c r="AB304" s="12" t="e">
        <f>+R304+S304+T304+U304+V304+W304+Y304+#REF!+#REF!+#REF!-Q304</f>
        <v>#REF!</v>
      </c>
      <c r="AC304" s="145">
        <f t="shared" si="39"/>
        <v>12602453.42</v>
      </c>
      <c r="AD304" s="56">
        <f t="shared" si="40"/>
        <v>0.78978875527555814</v>
      </c>
      <c r="AE304" s="56">
        <f t="shared" si="41"/>
        <v>0.12703780340574353</v>
      </c>
      <c r="AF304" s="56">
        <f t="shared" si="42"/>
        <v>2.3974689992694483E-3</v>
      </c>
      <c r="AG304" s="56">
        <f t="shared" si="43"/>
        <v>3.8563374493005067E-4</v>
      </c>
      <c r="AH304" s="192">
        <f t="shared" si="44"/>
        <v>3.0355825950357687E-3</v>
      </c>
    </row>
    <row r="305" spans="1:34" ht="13.5" customHeight="1" x14ac:dyDescent="0.2">
      <c r="A305" s="38" t="s">
        <v>739</v>
      </c>
      <c r="B305" s="57" t="s">
        <v>740</v>
      </c>
      <c r="C305" s="83" t="s">
        <v>637</v>
      </c>
      <c r="D305" s="116" t="s">
        <v>402</v>
      </c>
      <c r="E305" s="115" t="s">
        <v>380</v>
      </c>
      <c r="F305" s="115" t="s">
        <v>79</v>
      </c>
      <c r="G305" s="116" t="s">
        <v>164</v>
      </c>
      <c r="H305" s="116" t="s">
        <v>31</v>
      </c>
      <c r="I305" s="116" t="s">
        <v>32</v>
      </c>
      <c r="J305" s="21">
        <v>1440305374</v>
      </c>
      <c r="K305" s="117">
        <v>2.1999999999999999E-2</v>
      </c>
      <c r="L305" s="56" t="s">
        <v>399</v>
      </c>
      <c r="M305" s="56" t="s">
        <v>65</v>
      </c>
      <c r="N305" s="118">
        <v>1E-3</v>
      </c>
      <c r="O305" s="119">
        <v>3.5000000000000003E-2</v>
      </c>
      <c r="P305" s="118">
        <v>5.8000000000000003E-2</v>
      </c>
      <c r="Q305" s="152">
        <v>5531434.4199999999</v>
      </c>
      <c r="R305" s="81">
        <v>3715965</v>
      </c>
      <c r="S305" s="81">
        <v>55</v>
      </c>
      <c r="T305" s="170">
        <v>0</v>
      </c>
      <c r="U305" s="170">
        <v>729125</v>
      </c>
      <c r="V305" s="21">
        <v>1086289.42</v>
      </c>
      <c r="W305" s="12">
        <v>0</v>
      </c>
      <c r="X305" s="81">
        <v>0</v>
      </c>
      <c r="Y305" s="81">
        <v>0</v>
      </c>
      <c r="Z305" s="14"/>
      <c r="AA305" s="23">
        <v>3.8E-3</v>
      </c>
      <c r="AB305" s="12" t="e">
        <f>+R305+S305+T305+U305+V305+W305+Y305+#REF!+#REF!+#REF!-Q305</f>
        <v>#REF!</v>
      </c>
      <c r="AC305" s="145">
        <f t="shared" si="39"/>
        <v>5531379.4199999999</v>
      </c>
      <c r="AD305" s="56">
        <f t="shared" si="40"/>
        <v>0.67179716266869283</v>
      </c>
      <c r="AE305" s="56">
        <f t="shared" si="41"/>
        <v>0.13181612481032806</v>
      </c>
      <c r="AF305" s="56">
        <f t="shared" si="42"/>
        <v>2.5799841249498803E-3</v>
      </c>
      <c r="AG305" s="56">
        <f t="shared" si="43"/>
        <v>5.0622945186622626E-4</v>
      </c>
      <c r="AH305" s="192">
        <f t="shared" si="44"/>
        <v>3.8404212883260407E-3</v>
      </c>
    </row>
    <row r="306" spans="1:34" ht="13.5" customHeight="1" x14ac:dyDescent="0.2">
      <c r="A306" s="38" t="s">
        <v>741</v>
      </c>
      <c r="B306" s="57" t="s">
        <v>742</v>
      </c>
      <c r="C306" s="83" t="s">
        <v>637</v>
      </c>
      <c r="D306" s="116" t="s">
        <v>402</v>
      </c>
      <c r="E306" s="115" t="s">
        <v>380</v>
      </c>
      <c r="F306" s="115" t="s">
        <v>79</v>
      </c>
      <c r="G306" s="116" t="s">
        <v>164</v>
      </c>
      <c r="H306" s="116" t="s">
        <v>31</v>
      </c>
      <c r="I306" s="116" t="s">
        <v>32</v>
      </c>
      <c r="J306" s="21">
        <v>3627949778</v>
      </c>
      <c r="K306" s="117">
        <v>2.1999999999999999E-2</v>
      </c>
      <c r="L306" s="56" t="s">
        <v>399</v>
      </c>
      <c r="M306" s="56" t="s">
        <v>65</v>
      </c>
      <c r="N306" s="118">
        <v>1E-3</v>
      </c>
      <c r="O306" s="119">
        <v>3.5000000000000003E-2</v>
      </c>
      <c r="P306" s="118">
        <v>5.8000000000000003E-2</v>
      </c>
      <c r="Q306" s="152">
        <v>11293322.42</v>
      </c>
      <c r="R306" s="81">
        <v>8826679</v>
      </c>
      <c r="S306" s="81">
        <v>56</v>
      </c>
      <c r="T306" s="170">
        <v>0</v>
      </c>
      <c r="U306" s="170">
        <v>1418398</v>
      </c>
      <c r="V306" s="21">
        <v>1048189.42</v>
      </c>
      <c r="W306" s="12">
        <v>0</v>
      </c>
      <c r="X306" s="81">
        <v>0</v>
      </c>
      <c r="Y306" s="81">
        <v>0</v>
      </c>
      <c r="Z306" s="14"/>
      <c r="AA306" s="23">
        <v>3.0999999999999999E-3</v>
      </c>
      <c r="AB306" s="12" t="e">
        <f>+R306+S306+T306+U306+V306+W306+Y306+#REF!+#REF!+#REF!-Q306</f>
        <v>#REF!</v>
      </c>
      <c r="AC306" s="145">
        <f t="shared" si="39"/>
        <v>11293266.42</v>
      </c>
      <c r="AD306" s="56">
        <f t="shared" si="40"/>
        <v>0.78158777732970552</v>
      </c>
      <c r="AE306" s="56">
        <f t="shared" si="41"/>
        <v>0.12559678902890878</v>
      </c>
      <c r="AF306" s="56">
        <f t="shared" si="42"/>
        <v>2.432966148959739E-3</v>
      </c>
      <c r="AG306" s="56">
        <f t="shared" si="43"/>
        <v>3.9096406697832739E-4</v>
      </c>
      <c r="AH306" s="192">
        <f t="shared" si="44"/>
        <v>3.1128508141106907E-3</v>
      </c>
    </row>
    <row r="307" spans="1:34" ht="13.5" customHeight="1" x14ac:dyDescent="0.2">
      <c r="A307" s="38" t="s">
        <v>743</v>
      </c>
      <c r="B307" s="57" t="s">
        <v>744</v>
      </c>
      <c r="C307" s="83" t="s">
        <v>637</v>
      </c>
      <c r="D307" s="116" t="s">
        <v>402</v>
      </c>
      <c r="E307" s="115" t="s">
        <v>380</v>
      </c>
      <c r="F307" s="115" t="s">
        <v>79</v>
      </c>
      <c r="G307" s="116" t="s">
        <v>164</v>
      </c>
      <c r="H307" s="116" t="s">
        <v>31</v>
      </c>
      <c r="I307" s="116" t="s">
        <v>32</v>
      </c>
      <c r="J307" s="21">
        <v>1536817402</v>
      </c>
      <c r="K307" s="117">
        <v>2.1999999999999999E-2</v>
      </c>
      <c r="L307" s="56" t="s">
        <v>399</v>
      </c>
      <c r="M307" s="56" t="s">
        <v>65</v>
      </c>
      <c r="N307" s="118">
        <v>1E-3</v>
      </c>
      <c r="O307" s="119">
        <v>3.5000000000000003E-2</v>
      </c>
      <c r="P307" s="118">
        <v>5.8000000000000003E-2</v>
      </c>
      <c r="Q307" s="152">
        <v>9627978.4199999999</v>
      </c>
      <c r="R307" s="81">
        <v>7397922</v>
      </c>
      <c r="S307" s="81">
        <v>57</v>
      </c>
      <c r="T307" s="170">
        <v>0</v>
      </c>
      <c r="U307" s="170">
        <v>1181810</v>
      </c>
      <c r="V307" s="21">
        <v>1048189.42</v>
      </c>
      <c r="W307" s="12">
        <v>0</v>
      </c>
      <c r="X307" s="81">
        <v>0</v>
      </c>
      <c r="Y307" s="81">
        <v>0</v>
      </c>
      <c r="Z307" s="14"/>
      <c r="AA307" s="23">
        <v>6.3E-3</v>
      </c>
      <c r="AB307" s="12" t="e">
        <f>+R307+S307+T307+U307+V307+W307+Y307+#REF!+#REF!+#REF!-Q307</f>
        <v>#REF!</v>
      </c>
      <c r="AC307" s="145">
        <f t="shared" si="39"/>
        <v>9627921.4199999999</v>
      </c>
      <c r="AD307" s="56">
        <f t="shared" si="40"/>
        <v>0.76838205021411565</v>
      </c>
      <c r="AE307" s="56">
        <f t="shared" si="41"/>
        <v>0.12274819750242623</v>
      </c>
      <c r="AF307" s="56">
        <f t="shared" si="42"/>
        <v>4.8137937469815298E-3</v>
      </c>
      <c r="AG307" s="56">
        <f t="shared" si="43"/>
        <v>7.68998319814705E-4</v>
      </c>
      <c r="AH307" s="192">
        <f t="shared" si="44"/>
        <v>6.264844091087407E-3</v>
      </c>
    </row>
    <row r="308" spans="1:34" ht="13.5" customHeight="1" x14ac:dyDescent="0.2">
      <c r="A308" s="38" t="s">
        <v>745</v>
      </c>
      <c r="B308" s="57" t="s">
        <v>746</v>
      </c>
      <c r="C308" s="83" t="s">
        <v>637</v>
      </c>
      <c r="D308" s="116" t="s">
        <v>402</v>
      </c>
      <c r="E308" s="115" t="s">
        <v>380</v>
      </c>
      <c r="F308" s="115" t="s">
        <v>79</v>
      </c>
      <c r="G308" s="116" t="s">
        <v>164</v>
      </c>
      <c r="H308" s="116" t="s">
        <v>31</v>
      </c>
      <c r="I308" s="116" t="s">
        <v>32</v>
      </c>
      <c r="J308" s="21">
        <v>4031989114</v>
      </c>
      <c r="K308" s="117">
        <v>2.1999999999999999E-2</v>
      </c>
      <c r="L308" s="56" t="s">
        <v>399</v>
      </c>
      <c r="M308" s="56" t="s">
        <v>65</v>
      </c>
      <c r="N308" s="118">
        <v>1E-3</v>
      </c>
      <c r="O308" s="119">
        <v>3.5000000000000003E-2</v>
      </c>
      <c r="P308" s="118">
        <v>5.8000000000000003E-2</v>
      </c>
      <c r="Q308" s="152">
        <v>12171525.42</v>
      </c>
      <c r="R308" s="81">
        <v>9577619</v>
      </c>
      <c r="S308" s="81">
        <v>58</v>
      </c>
      <c r="T308" s="170">
        <v>0</v>
      </c>
      <c r="U308" s="170">
        <v>1545659</v>
      </c>
      <c r="V308" s="21">
        <v>1048189.42</v>
      </c>
      <c r="W308" s="12">
        <v>0</v>
      </c>
      <c r="X308" s="81">
        <v>0</v>
      </c>
      <c r="Y308" s="81">
        <v>0</v>
      </c>
      <c r="Z308" s="14"/>
      <c r="AA308" s="23">
        <v>3.0000000000000001E-3</v>
      </c>
      <c r="AB308" s="12" t="e">
        <f>+R308+S308+T308+U308+V308+W308+Y308+#REF!+#REF!+#REF!-Q308</f>
        <v>#REF!</v>
      </c>
      <c r="AC308" s="145">
        <f t="shared" si="39"/>
        <v>12171467.42</v>
      </c>
      <c r="AD308" s="56">
        <f t="shared" si="40"/>
        <v>0.78689106822585575</v>
      </c>
      <c r="AE308" s="56">
        <f t="shared" si="41"/>
        <v>0.12699035758500185</v>
      </c>
      <c r="AF308" s="56">
        <f t="shared" si="42"/>
        <v>2.3754079510642252E-3</v>
      </c>
      <c r="AG308" s="56">
        <f t="shared" si="43"/>
        <v>3.8334900127411407E-4</v>
      </c>
      <c r="AH308" s="192">
        <f t="shared" si="44"/>
        <v>3.0187252683143034E-3</v>
      </c>
    </row>
    <row r="309" spans="1:34" ht="13.5" customHeight="1" x14ac:dyDescent="0.2">
      <c r="A309" s="38" t="s">
        <v>747</v>
      </c>
      <c r="B309" s="57" t="s">
        <v>748</v>
      </c>
      <c r="C309" s="83" t="s">
        <v>637</v>
      </c>
      <c r="D309" s="116" t="s">
        <v>402</v>
      </c>
      <c r="E309" s="115" t="s">
        <v>380</v>
      </c>
      <c r="F309" s="115" t="s">
        <v>79</v>
      </c>
      <c r="G309" s="116" t="s">
        <v>164</v>
      </c>
      <c r="H309" s="116" t="s">
        <v>31</v>
      </c>
      <c r="I309" s="116" t="s">
        <v>53</v>
      </c>
      <c r="J309" s="21">
        <v>5208646</v>
      </c>
      <c r="K309" s="117">
        <v>2.1999999999999999E-2</v>
      </c>
      <c r="L309" s="56" t="s">
        <v>399</v>
      </c>
      <c r="M309" s="56" t="s">
        <v>65</v>
      </c>
      <c r="N309" s="118">
        <v>1E-3</v>
      </c>
      <c r="O309" s="119">
        <v>3.5000000000000003E-2</v>
      </c>
      <c r="P309" s="118">
        <v>5.8000000000000003E-2</v>
      </c>
      <c r="Q309" s="152">
        <v>18513.899999999998</v>
      </c>
      <c r="R309" s="81">
        <v>12406.779999999999</v>
      </c>
      <c r="S309" s="81">
        <v>59</v>
      </c>
      <c r="T309" s="170">
        <v>0</v>
      </c>
      <c r="U309" s="170">
        <v>2003.17</v>
      </c>
      <c r="V309" s="21">
        <v>4044.95</v>
      </c>
      <c r="W309" s="12">
        <v>0</v>
      </c>
      <c r="X309" s="81">
        <v>0</v>
      </c>
      <c r="Y309" s="81">
        <v>0</v>
      </c>
      <c r="Z309" s="14"/>
      <c r="AA309" s="23">
        <v>3.5000000000000001E-3</v>
      </c>
      <c r="AB309" s="12" t="e">
        <f>+R309+S309+T309+U309+V309+W309+Y309+#REF!+#REF!+#REF!-Q309</f>
        <v>#REF!</v>
      </c>
      <c r="AC309" s="145">
        <f t="shared" si="39"/>
        <v>18454.899999999998</v>
      </c>
      <c r="AD309" s="56">
        <f t="shared" si="40"/>
        <v>0.67227565578789372</v>
      </c>
      <c r="AE309" s="56">
        <f t="shared" si="41"/>
        <v>0.10854407230600005</v>
      </c>
      <c r="AF309" s="56">
        <f t="shared" si="42"/>
        <v>2.3819587662513441E-3</v>
      </c>
      <c r="AG309" s="56">
        <f t="shared" si="43"/>
        <v>3.8458555256010873E-4</v>
      </c>
      <c r="AH309" s="192">
        <f t="shared" si="44"/>
        <v>3.5431280989339643E-3</v>
      </c>
    </row>
    <row r="310" spans="1:34" ht="13.5" customHeight="1" x14ac:dyDescent="0.2">
      <c r="A310" s="38" t="s">
        <v>749</v>
      </c>
      <c r="B310" s="57" t="s">
        <v>750</v>
      </c>
      <c r="C310" s="83" t="s">
        <v>637</v>
      </c>
      <c r="D310" s="116" t="s">
        <v>402</v>
      </c>
      <c r="E310" s="115" t="s">
        <v>380</v>
      </c>
      <c r="F310" s="115" t="s">
        <v>79</v>
      </c>
      <c r="G310" s="116" t="s">
        <v>164</v>
      </c>
      <c r="H310" s="116" t="s">
        <v>31</v>
      </c>
      <c r="I310" s="116" t="s">
        <v>32</v>
      </c>
      <c r="J310" s="21">
        <v>2366776880</v>
      </c>
      <c r="K310" s="117">
        <v>2.1999999999999999E-2</v>
      </c>
      <c r="L310" s="56" t="s">
        <v>399</v>
      </c>
      <c r="M310" s="56" t="s">
        <v>65</v>
      </c>
      <c r="N310" s="118">
        <v>1E-3</v>
      </c>
      <c r="O310" s="119">
        <v>3.5000000000000003E-2</v>
      </c>
      <c r="P310" s="118">
        <v>5.8000000000000003E-2</v>
      </c>
      <c r="Q310" s="152">
        <v>7400135.4199999999</v>
      </c>
      <c r="R310" s="81">
        <v>5480021</v>
      </c>
      <c r="S310" s="81">
        <v>60</v>
      </c>
      <c r="T310" s="170">
        <v>0</v>
      </c>
      <c r="U310" s="170">
        <v>871865</v>
      </c>
      <c r="V310" s="21">
        <v>1048189.42</v>
      </c>
      <c r="W310" s="12">
        <v>0</v>
      </c>
      <c r="X310" s="81">
        <v>0</v>
      </c>
      <c r="Y310" s="81">
        <v>0</v>
      </c>
      <c r="Z310" s="14"/>
      <c r="AA310" s="23">
        <v>3.0999999999999999E-3</v>
      </c>
      <c r="AB310" s="12" t="e">
        <f>+R310+S310+T310+U310+V310+W310+Y310+#REF!+#REF!+#REF!-Q310</f>
        <v>#REF!</v>
      </c>
      <c r="AC310" s="145">
        <f t="shared" si="39"/>
        <v>7400075.4199999999</v>
      </c>
      <c r="AD310" s="56">
        <f t="shared" si="40"/>
        <v>0.74053583091724762</v>
      </c>
      <c r="AE310" s="56">
        <f t="shared" si="41"/>
        <v>0.11781839380226208</v>
      </c>
      <c r="AF310" s="56">
        <f t="shared" si="42"/>
        <v>2.3153940053698683E-3</v>
      </c>
      <c r="AG310" s="56">
        <f t="shared" si="43"/>
        <v>3.6837650704108621E-4</v>
      </c>
      <c r="AH310" s="192">
        <f t="shared" si="44"/>
        <v>3.1266468261258325E-3</v>
      </c>
    </row>
    <row r="311" spans="1:34" ht="13.5" customHeight="1" x14ac:dyDescent="0.2">
      <c r="A311" s="38" t="s">
        <v>751</v>
      </c>
      <c r="B311" s="57" t="s">
        <v>752</v>
      </c>
      <c r="C311" s="83" t="s">
        <v>637</v>
      </c>
      <c r="D311" s="116" t="s">
        <v>402</v>
      </c>
      <c r="E311" s="115" t="s">
        <v>380</v>
      </c>
      <c r="F311" s="115" t="s">
        <v>79</v>
      </c>
      <c r="G311" s="116" t="s">
        <v>164</v>
      </c>
      <c r="H311" s="116" t="s">
        <v>31</v>
      </c>
      <c r="I311" s="116" t="s">
        <v>32</v>
      </c>
      <c r="J311" s="21">
        <v>4160386383</v>
      </c>
      <c r="K311" s="117">
        <v>2.1999999999999999E-2</v>
      </c>
      <c r="L311" s="56" t="s">
        <v>399</v>
      </c>
      <c r="M311" s="56" t="s">
        <v>65</v>
      </c>
      <c r="N311" s="118">
        <v>1E-3</v>
      </c>
      <c r="O311" s="119">
        <v>3.5000000000000003E-2</v>
      </c>
      <c r="P311" s="118">
        <v>5.8000000000000003E-2</v>
      </c>
      <c r="Q311" s="152">
        <v>12946463.42</v>
      </c>
      <c r="R311" s="81">
        <v>10242318</v>
      </c>
      <c r="S311" s="81">
        <v>61</v>
      </c>
      <c r="T311" s="170">
        <v>0</v>
      </c>
      <c r="U311" s="170">
        <v>1655895</v>
      </c>
      <c r="V311" s="21">
        <v>1048189.42</v>
      </c>
      <c r="W311" s="12">
        <v>0</v>
      </c>
      <c r="X311" s="81">
        <v>0</v>
      </c>
      <c r="Y311" s="81">
        <v>0</v>
      </c>
      <c r="Z311" s="14"/>
      <c r="AA311" s="23">
        <v>3.0999999999999999E-3</v>
      </c>
      <c r="AB311" s="12" t="e">
        <f>+R311+S311+T311+U311+V311+W311+Y311+#REF!+#REF!+#REF!-Q311</f>
        <v>#REF!</v>
      </c>
      <c r="AC311" s="145">
        <f t="shared" si="39"/>
        <v>12946402.42</v>
      </c>
      <c r="AD311" s="56">
        <f t="shared" si="40"/>
        <v>0.79113236772073092</v>
      </c>
      <c r="AE311" s="56">
        <f t="shared" si="41"/>
        <v>0.12790387215539681</v>
      </c>
      <c r="AF311" s="56">
        <f t="shared" si="42"/>
        <v>2.461867013566754E-3</v>
      </c>
      <c r="AG311" s="56">
        <f t="shared" si="43"/>
        <v>3.9801471487510153E-4</v>
      </c>
      <c r="AH311" s="192">
        <f t="shared" si="44"/>
        <v>3.1118269382144547E-3</v>
      </c>
    </row>
    <row r="312" spans="1:34" ht="13.5" customHeight="1" x14ac:dyDescent="0.2">
      <c r="A312" s="38" t="s">
        <v>753</v>
      </c>
      <c r="B312" s="57" t="s">
        <v>754</v>
      </c>
      <c r="C312" s="83" t="s">
        <v>637</v>
      </c>
      <c r="D312" s="116" t="s">
        <v>402</v>
      </c>
      <c r="E312" s="115" t="s">
        <v>380</v>
      </c>
      <c r="F312" s="115" t="s">
        <v>79</v>
      </c>
      <c r="G312" s="116" t="s">
        <v>164</v>
      </c>
      <c r="H312" s="116" t="s">
        <v>31</v>
      </c>
      <c r="I312" s="116" t="s">
        <v>32</v>
      </c>
      <c r="J312" s="21">
        <v>1878856804</v>
      </c>
      <c r="K312" s="117">
        <v>2.1999999999999999E-2</v>
      </c>
      <c r="L312" s="56" t="s">
        <v>399</v>
      </c>
      <c r="M312" s="56" t="s">
        <v>65</v>
      </c>
      <c r="N312" s="118">
        <v>1E-3</v>
      </c>
      <c r="O312" s="119">
        <v>3.5000000000000003E-2</v>
      </c>
      <c r="P312" s="118">
        <v>5.8000000000000003E-2</v>
      </c>
      <c r="Q312" s="152">
        <v>6214349.4199999999</v>
      </c>
      <c r="R312" s="81">
        <v>4458895</v>
      </c>
      <c r="S312" s="81">
        <v>62</v>
      </c>
      <c r="T312" s="170">
        <v>0</v>
      </c>
      <c r="U312" s="170">
        <v>707203</v>
      </c>
      <c r="V312" s="21">
        <v>1048189.42</v>
      </c>
      <c r="W312" s="12">
        <v>0</v>
      </c>
      <c r="X312" s="81">
        <v>0</v>
      </c>
      <c r="Y312" s="81">
        <v>0</v>
      </c>
      <c r="Z312" s="14"/>
      <c r="AA312" s="23">
        <v>3.3E-3</v>
      </c>
      <c r="AB312" s="12" t="e">
        <f>+R312+S312+T312+U312+V312+W312+Y312+#REF!+#REF!+#REF!-Q312</f>
        <v>#REF!</v>
      </c>
      <c r="AC312" s="145">
        <f t="shared" si="39"/>
        <v>6214287.4199999999</v>
      </c>
      <c r="AD312" s="56">
        <f t="shared" si="40"/>
        <v>0.7175231363856035</v>
      </c>
      <c r="AE312" s="56">
        <f t="shared" si="41"/>
        <v>0.11380275037230254</v>
      </c>
      <c r="AF312" s="56">
        <f t="shared" si="42"/>
        <v>2.3731957595210114E-3</v>
      </c>
      <c r="AG312" s="56">
        <f t="shared" si="43"/>
        <v>3.7640069136423663E-4</v>
      </c>
      <c r="AH312" s="192">
        <f t="shared" si="44"/>
        <v>3.3074832561853927E-3</v>
      </c>
    </row>
    <row r="313" spans="1:34" ht="13.5" customHeight="1" x14ac:dyDescent="0.2">
      <c r="A313" s="38" t="s">
        <v>755</v>
      </c>
      <c r="B313" s="57" t="s">
        <v>756</v>
      </c>
      <c r="C313" s="83" t="s">
        <v>637</v>
      </c>
      <c r="D313" s="116" t="s">
        <v>402</v>
      </c>
      <c r="E313" s="115" t="s">
        <v>380</v>
      </c>
      <c r="F313" s="115" t="s">
        <v>79</v>
      </c>
      <c r="G313" s="116" t="s">
        <v>164</v>
      </c>
      <c r="H313" s="116" t="s">
        <v>31</v>
      </c>
      <c r="I313" s="116" t="s">
        <v>32</v>
      </c>
      <c r="J313" s="21">
        <v>6882127589</v>
      </c>
      <c r="K313" s="117">
        <v>2.1999999999999999E-2</v>
      </c>
      <c r="L313" s="56" t="s">
        <v>399</v>
      </c>
      <c r="M313" s="56" t="s">
        <v>65</v>
      </c>
      <c r="N313" s="118">
        <v>1E-3</v>
      </c>
      <c r="O313" s="119">
        <v>3.5000000000000003E-2</v>
      </c>
      <c r="P313" s="118">
        <v>5.8000000000000003E-2</v>
      </c>
      <c r="Q313" s="152">
        <v>20007325.420000002</v>
      </c>
      <c r="R313" s="81">
        <v>16311405</v>
      </c>
      <c r="S313" s="81">
        <v>63</v>
      </c>
      <c r="T313" s="170">
        <v>0</v>
      </c>
      <c r="U313" s="170">
        <v>2647668</v>
      </c>
      <c r="V313" s="21">
        <v>1048189.42</v>
      </c>
      <c r="W313" s="12">
        <v>0</v>
      </c>
      <c r="X313" s="81">
        <v>0</v>
      </c>
      <c r="Y313" s="81">
        <v>0</v>
      </c>
      <c r="Z313" s="14"/>
      <c r="AA313" s="23">
        <v>2.8999999999999998E-3</v>
      </c>
      <c r="AB313" s="12" t="e">
        <f>+R313+S313+T313+U313+V313+W313+Y313+#REF!+#REF!+#REF!-Q313</f>
        <v>#REF!</v>
      </c>
      <c r="AC313" s="145">
        <f t="shared" si="39"/>
        <v>20007262.420000002</v>
      </c>
      <c r="AD313" s="56">
        <f t="shared" si="40"/>
        <v>0.81527420681474716</v>
      </c>
      <c r="AE313" s="56">
        <f t="shared" si="41"/>
        <v>0.13233534625673191</v>
      </c>
      <c r="AF313" s="56">
        <f t="shared" si="42"/>
        <v>2.3701108108008951E-3</v>
      </c>
      <c r="AG313" s="56">
        <f t="shared" si="43"/>
        <v>3.8471649439221115E-4</v>
      </c>
      <c r="AH313" s="192">
        <f t="shared" si="44"/>
        <v>2.907133319059424E-3</v>
      </c>
    </row>
    <row r="314" spans="1:34" ht="13.5" customHeight="1" x14ac:dyDescent="0.2">
      <c r="A314" s="38" t="s">
        <v>757</v>
      </c>
      <c r="B314" s="57" t="s">
        <v>758</v>
      </c>
      <c r="C314" s="83" t="s">
        <v>637</v>
      </c>
      <c r="D314" s="116" t="s">
        <v>402</v>
      </c>
      <c r="E314" s="115" t="s">
        <v>380</v>
      </c>
      <c r="F314" s="115" t="s">
        <v>79</v>
      </c>
      <c r="G314" s="116" t="s">
        <v>164</v>
      </c>
      <c r="H314" s="116" t="s">
        <v>31</v>
      </c>
      <c r="I314" s="116" t="s">
        <v>32</v>
      </c>
      <c r="J314" s="21">
        <v>11058294033</v>
      </c>
      <c r="K314" s="117">
        <v>2.1999999999999999E-2</v>
      </c>
      <c r="L314" s="56" t="s">
        <v>399</v>
      </c>
      <c r="M314" s="56" t="s">
        <v>65</v>
      </c>
      <c r="N314" s="118">
        <v>1E-3</v>
      </c>
      <c r="O314" s="119">
        <v>3.5000000000000003E-2</v>
      </c>
      <c r="P314" s="118">
        <v>5.8000000000000003E-2</v>
      </c>
      <c r="Q314" s="152">
        <v>30786761.420000002</v>
      </c>
      <c r="R314" s="81">
        <v>25591820</v>
      </c>
      <c r="S314" s="81">
        <v>64</v>
      </c>
      <c r="T314" s="170">
        <v>0</v>
      </c>
      <c r="U314" s="170">
        <v>4146688</v>
      </c>
      <c r="V314" s="21">
        <v>1048189.42</v>
      </c>
      <c r="W314" s="12">
        <v>0</v>
      </c>
      <c r="X314" s="81">
        <v>0</v>
      </c>
      <c r="Y314" s="81">
        <v>0</v>
      </c>
      <c r="Z314" s="14"/>
      <c r="AA314" s="23">
        <v>2.8E-3</v>
      </c>
      <c r="AB314" s="12" t="e">
        <f>+R314+S314+T314+U314+V314+W314+Y314+#REF!+#REF!+#REF!-Q314</f>
        <v>#REF!</v>
      </c>
      <c r="AC314" s="145">
        <f t="shared" si="39"/>
        <v>30786697.420000002</v>
      </c>
      <c r="AD314" s="56">
        <f t="shared" si="40"/>
        <v>0.83126227054723811</v>
      </c>
      <c r="AE314" s="56">
        <f t="shared" si="41"/>
        <v>0.13469090053505323</v>
      </c>
      <c r="AF314" s="56">
        <f t="shared" si="42"/>
        <v>2.3142647431538049E-3</v>
      </c>
      <c r="AG314" s="56">
        <f t="shared" si="43"/>
        <v>3.749844223372533E-4</v>
      </c>
      <c r="AH314" s="192">
        <f t="shared" si="44"/>
        <v>2.7840367897730687E-3</v>
      </c>
    </row>
    <row r="315" spans="1:34" ht="13.5" customHeight="1" x14ac:dyDescent="0.2">
      <c r="A315" s="38" t="s">
        <v>759</v>
      </c>
      <c r="B315" s="57" t="s">
        <v>760</v>
      </c>
      <c r="C315" s="83" t="s">
        <v>637</v>
      </c>
      <c r="D315" s="116" t="s">
        <v>402</v>
      </c>
      <c r="E315" s="115" t="s">
        <v>380</v>
      </c>
      <c r="F315" s="115" t="s">
        <v>79</v>
      </c>
      <c r="G315" s="116" t="s">
        <v>164</v>
      </c>
      <c r="H315" s="116" t="s">
        <v>31</v>
      </c>
      <c r="I315" s="116" t="s">
        <v>32</v>
      </c>
      <c r="J315" s="21">
        <v>9087758169</v>
      </c>
      <c r="K315" s="117">
        <v>2.1999999999999999E-2</v>
      </c>
      <c r="L315" s="56" t="s">
        <v>399</v>
      </c>
      <c r="M315" s="56" t="s">
        <v>65</v>
      </c>
      <c r="N315" s="118">
        <v>1E-3</v>
      </c>
      <c r="O315" s="119">
        <v>3.5000000000000003E-2</v>
      </c>
      <c r="P315" s="118">
        <v>5.8000000000000003E-2</v>
      </c>
      <c r="Q315" s="152">
        <v>27171416.420000002</v>
      </c>
      <c r="R315" s="81">
        <v>22463894</v>
      </c>
      <c r="S315" s="81">
        <v>65</v>
      </c>
      <c r="T315" s="170">
        <v>0</v>
      </c>
      <c r="U315" s="170">
        <v>3659268</v>
      </c>
      <c r="V315" s="21">
        <v>1048189.42</v>
      </c>
      <c r="W315" s="12">
        <v>0</v>
      </c>
      <c r="X315" s="81">
        <v>0</v>
      </c>
      <c r="Y315" s="81">
        <v>0</v>
      </c>
      <c r="Z315" s="14"/>
      <c r="AA315" s="23">
        <v>3.0000000000000001E-3</v>
      </c>
      <c r="AB315" s="12" t="e">
        <f>+R315+S315+T315+U315+V315+W315+Y315+#REF!+#REF!+#REF!-Q315</f>
        <v>#REF!</v>
      </c>
      <c r="AC315" s="145">
        <f t="shared" si="39"/>
        <v>27171351.420000002</v>
      </c>
      <c r="AD315" s="56">
        <f t="shared" si="40"/>
        <v>0.82674923498523578</v>
      </c>
      <c r="AE315" s="56">
        <f t="shared" si="41"/>
        <v>0.13467375779132298</v>
      </c>
      <c r="AF315" s="56">
        <f t="shared" si="42"/>
        <v>2.4718850988606229E-3</v>
      </c>
      <c r="AG315" s="56">
        <f t="shared" si="43"/>
        <v>4.026590421917729E-4</v>
      </c>
      <c r="AH315" s="192">
        <f t="shared" si="44"/>
        <v>2.9898849545409818E-3</v>
      </c>
    </row>
    <row r="316" spans="1:34" ht="13.5" customHeight="1" x14ac:dyDescent="0.2">
      <c r="A316" s="38" t="s">
        <v>761</v>
      </c>
      <c r="B316" s="57" t="s">
        <v>762</v>
      </c>
      <c r="C316" s="83" t="s">
        <v>637</v>
      </c>
      <c r="D316" s="116" t="s">
        <v>402</v>
      </c>
      <c r="E316" s="115" t="s">
        <v>380</v>
      </c>
      <c r="F316" s="115" t="s">
        <v>79</v>
      </c>
      <c r="G316" s="116" t="s">
        <v>164</v>
      </c>
      <c r="H316" s="116" t="s">
        <v>31</v>
      </c>
      <c r="I316" s="116" t="s">
        <v>32</v>
      </c>
      <c r="J316" s="21">
        <v>6666122517</v>
      </c>
      <c r="K316" s="117">
        <v>2.1999999999999999E-2</v>
      </c>
      <c r="L316" s="56" t="s">
        <v>399</v>
      </c>
      <c r="M316" s="56" t="s">
        <v>65</v>
      </c>
      <c r="N316" s="118">
        <v>1E-3</v>
      </c>
      <c r="O316" s="119">
        <v>3.5000000000000003E-2</v>
      </c>
      <c r="P316" s="118">
        <v>5.8000000000000003E-2</v>
      </c>
      <c r="Q316" s="152">
        <v>20221361.420000002</v>
      </c>
      <c r="R316" s="81">
        <v>16483619</v>
      </c>
      <c r="S316" s="81">
        <v>66</v>
      </c>
      <c r="T316" s="170">
        <v>0</v>
      </c>
      <c r="U316" s="170">
        <v>2689487</v>
      </c>
      <c r="V316" s="21">
        <v>1048189.42</v>
      </c>
      <c r="W316" s="12">
        <v>0</v>
      </c>
      <c r="X316" s="81">
        <v>0</v>
      </c>
      <c r="Y316" s="81">
        <v>0</v>
      </c>
      <c r="Z316" s="14"/>
      <c r="AA316" s="23">
        <v>3.0000000000000001E-3</v>
      </c>
      <c r="AB316" s="12" t="e">
        <f>+R316+S316+T316+U316+V316+W316+Y316+#REF!+#REF!+#REF!-Q316</f>
        <v>#REF!</v>
      </c>
      <c r="AC316" s="145">
        <f t="shared" si="39"/>
        <v>20221295.420000002</v>
      </c>
      <c r="AD316" s="56">
        <f t="shared" si="40"/>
        <v>0.81516137604600603</v>
      </c>
      <c r="AE316" s="56">
        <f t="shared" si="41"/>
        <v>0.13300270552102936</v>
      </c>
      <c r="AF316" s="56">
        <f t="shared" si="42"/>
        <v>2.4727446814791268E-3</v>
      </c>
      <c r="AG316" s="56">
        <f t="shared" si="43"/>
        <v>4.0345598106564175E-4</v>
      </c>
      <c r="AH316" s="192">
        <f t="shared" si="44"/>
        <v>3.0334419099606238E-3</v>
      </c>
    </row>
    <row r="317" spans="1:34" ht="13.5" customHeight="1" x14ac:dyDescent="0.2">
      <c r="A317" s="38" t="s">
        <v>763</v>
      </c>
      <c r="B317" s="57" t="s">
        <v>764</v>
      </c>
      <c r="C317" s="83" t="s">
        <v>637</v>
      </c>
      <c r="D317" s="116" t="s">
        <v>402</v>
      </c>
      <c r="E317" s="115" t="s">
        <v>380</v>
      </c>
      <c r="F317" s="115" t="s">
        <v>79</v>
      </c>
      <c r="G317" s="116" t="s">
        <v>164</v>
      </c>
      <c r="H317" s="116" t="s">
        <v>31</v>
      </c>
      <c r="I317" s="116" t="s">
        <v>32</v>
      </c>
      <c r="J317" s="21">
        <v>3867027364</v>
      </c>
      <c r="K317" s="117">
        <v>2.1999999999999999E-2</v>
      </c>
      <c r="L317" s="56" t="s">
        <v>399</v>
      </c>
      <c r="M317" s="56" t="s">
        <v>65</v>
      </c>
      <c r="N317" s="118">
        <v>1E-3</v>
      </c>
      <c r="O317" s="119">
        <v>3.5000000000000003E-2</v>
      </c>
      <c r="P317" s="118">
        <v>5.8000000000000003E-2</v>
      </c>
      <c r="Q317" s="152">
        <v>12344972.42</v>
      </c>
      <c r="R317" s="81">
        <v>9722786</v>
      </c>
      <c r="S317" s="81">
        <v>67</v>
      </c>
      <c r="T317" s="170">
        <v>0</v>
      </c>
      <c r="U317" s="170">
        <v>1573930</v>
      </c>
      <c r="V317" s="21">
        <v>1048189.42</v>
      </c>
      <c r="W317" s="12">
        <v>0</v>
      </c>
      <c r="X317" s="81">
        <v>0</v>
      </c>
      <c r="Y317" s="81">
        <v>0</v>
      </c>
      <c r="Z317" s="14"/>
      <c r="AA317" s="23">
        <v>3.2000000000000002E-3</v>
      </c>
      <c r="AB317" s="12" t="e">
        <f>+R317+S317+T317+U317+V317+W317+Y317+#REF!+#REF!+#REF!-Q317</f>
        <v>#REF!</v>
      </c>
      <c r="AC317" s="145">
        <f t="shared" si="39"/>
        <v>12344905.42</v>
      </c>
      <c r="AD317" s="56">
        <f t="shared" si="40"/>
        <v>0.78759501747563809</v>
      </c>
      <c r="AE317" s="56">
        <f t="shared" si="41"/>
        <v>0.1274963190442977</v>
      </c>
      <c r="AF317" s="56">
        <f t="shared" si="42"/>
        <v>2.5142790792002266E-3</v>
      </c>
      <c r="AG317" s="56">
        <f t="shared" si="43"/>
        <v>4.0701289436233739E-4</v>
      </c>
      <c r="AH317" s="192">
        <f t="shared" ref="AH317:AH348" si="45">+AC317/J317+Z317</f>
        <v>3.1923501589165375E-3</v>
      </c>
    </row>
    <row r="318" spans="1:34" ht="13.5" customHeight="1" x14ac:dyDescent="0.2">
      <c r="A318" s="38" t="s">
        <v>765</v>
      </c>
      <c r="B318" s="57" t="s">
        <v>766</v>
      </c>
      <c r="C318" s="83" t="s">
        <v>637</v>
      </c>
      <c r="D318" s="116" t="s">
        <v>402</v>
      </c>
      <c r="E318" s="115" t="s">
        <v>380</v>
      </c>
      <c r="F318" s="115" t="s">
        <v>79</v>
      </c>
      <c r="G318" s="116" t="s">
        <v>164</v>
      </c>
      <c r="H318" s="116" t="s">
        <v>31</v>
      </c>
      <c r="I318" s="116" t="s">
        <v>32</v>
      </c>
      <c r="J318" s="21">
        <v>4759557298</v>
      </c>
      <c r="K318" s="117">
        <v>2.1999999999999999E-2</v>
      </c>
      <c r="L318" s="56" t="s">
        <v>399</v>
      </c>
      <c r="M318" s="56" t="s">
        <v>65</v>
      </c>
      <c r="N318" s="118">
        <v>1E-3</v>
      </c>
      <c r="O318" s="119">
        <v>3.5000000000000003E-2</v>
      </c>
      <c r="P318" s="118">
        <v>5.8000000000000003E-2</v>
      </c>
      <c r="Q318" s="152">
        <v>14465426.42</v>
      </c>
      <c r="R318" s="81">
        <v>11547188</v>
      </c>
      <c r="S318" s="81">
        <v>68</v>
      </c>
      <c r="T318" s="170">
        <v>0</v>
      </c>
      <c r="U318" s="170">
        <v>1869981</v>
      </c>
      <c r="V318" s="21">
        <v>1048189.42</v>
      </c>
      <c r="W318" s="12">
        <v>0</v>
      </c>
      <c r="X318" s="81">
        <v>0</v>
      </c>
      <c r="Y318" s="81">
        <v>0</v>
      </c>
      <c r="Z318" s="14"/>
      <c r="AA318" s="23">
        <v>3.0000000000000001E-3</v>
      </c>
      <c r="AB318" s="12" t="e">
        <f>+R318+S318+T318+U318+V318+W318+Y318+#REF!+#REF!+#REF!-Q318</f>
        <v>#REF!</v>
      </c>
      <c r="AC318" s="145">
        <f t="shared" si="39"/>
        <v>14465358.42</v>
      </c>
      <c r="AD318" s="56">
        <f t="shared" si="40"/>
        <v>0.79826490742425726</v>
      </c>
      <c r="AE318" s="56">
        <f t="shared" si="41"/>
        <v>0.1292730498412358</v>
      </c>
      <c r="AF318" s="56">
        <f t="shared" si="42"/>
        <v>2.4261054709546646E-3</v>
      </c>
      <c r="AG318" s="56">
        <f t="shared" si="43"/>
        <v>3.9288969181771997E-4</v>
      </c>
      <c r="AH318" s="192">
        <f t="shared" si="45"/>
        <v>3.0392235063707389E-3</v>
      </c>
    </row>
    <row r="319" spans="1:34" ht="13.5" customHeight="1" x14ac:dyDescent="0.2">
      <c r="A319" s="38" t="s">
        <v>767</v>
      </c>
      <c r="B319" s="57" t="s">
        <v>768</v>
      </c>
      <c r="C319" s="83" t="s">
        <v>637</v>
      </c>
      <c r="D319" s="116" t="s">
        <v>402</v>
      </c>
      <c r="E319" s="115" t="s">
        <v>380</v>
      </c>
      <c r="F319" s="115" t="s">
        <v>79</v>
      </c>
      <c r="G319" s="116" t="s">
        <v>164</v>
      </c>
      <c r="H319" s="116" t="s">
        <v>31</v>
      </c>
      <c r="I319" s="116" t="s">
        <v>32</v>
      </c>
      <c r="J319" s="21">
        <v>8622707123</v>
      </c>
      <c r="K319" s="117">
        <v>2.1999999999999999E-2</v>
      </c>
      <c r="L319" s="56" t="s">
        <v>399</v>
      </c>
      <c r="M319" s="56" t="s">
        <v>65</v>
      </c>
      <c r="N319" s="118">
        <v>1E-3</v>
      </c>
      <c r="O319" s="119">
        <v>3.5000000000000003E-2</v>
      </c>
      <c r="P319" s="118">
        <v>5.8000000000000003E-2</v>
      </c>
      <c r="Q319" s="152">
        <v>25547926.420000002</v>
      </c>
      <c r="R319" s="81">
        <v>21092177</v>
      </c>
      <c r="S319" s="81">
        <v>69</v>
      </c>
      <c r="T319" s="170">
        <v>0</v>
      </c>
      <c r="U319" s="170">
        <v>3407491</v>
      </c>
      <c r="V319" s="21">
        <v>1048189.42</v>
      </c>
      <c r="W319" s="12">
        <v>0</v>
      </c>
      <c r="X319" s="81">
        <v>0</v>
      </c>
      <c r="Y319" s="81">
        <v>0</v>
      </c>
      <c r="Z319" s="14"/>
      <c r="AA319" s="39">
        <v>3.0000000000000001E-3</v>
      </c>
      <c r="AB319" s="12" t="e">
        <f>+R319+S319+T319+U319+V319+W319+Y319+#REF!+#REF!+#REF!-Q319</f>
        <v>#REF!</v>
      </c>
      <c r="AC319" s="145">
        <f t="shared" si="39"/>
        <v>25547857.420000002</v>
      </c>
      <c r="AD319" s="56">
        <f t="shared" si="40"/>
        <v>0.82559475157741036</v>
      </c>
      <c r="AE319" s="56">
        <f t="shared" si="41"/>
        <v>0.13337678162132158</v>
      </c>
      <c r="AF319" s="56">
        <f t="shared" si="42"/>
        <v>2.4461200756476162E-3</v>
      </c>
      <c r="AG319" s="56">
        <f t="shared" si="43"/>
        <v>3.9517647432451246E-4</v>
      </c>
      <c r="AH319" s="192">
        <f t="shared" si="45"/>
        <v>2.9628580741023042E-3</v>
      </c>
    </row>
    <row r="320" spans="1:34" ht="13.5" customHeight="1" x14ac:dyDescent="0.2">
      <c r="A320" s="120" t="s">
        <v>769</v>
      </c>
      <c r="B320" s="57" t="s">
        <v>770</v>
      </c>
      <c r="C320" s="57" t="s">
        <v>771</v>
      </c>
      <c r="D320" s="83" t="s">
        <v>402</v>
      </c>
      <c r="E320" s="57" t="s">
        <v>380</v>
      </c>
      <c r="F320" s="57" t="s">
        <v>79</v>
      </c>
      <c r="G320" s="83" t="s">
        <v>164</v>
      </c>
      <c r="H320" s="121" t="s">
        <v>74</v>
      </c>
      <c r="I320" s="57" t="s">
        <v>32</v>
      </c>
      <c r="J320" s="21">
        <v>2538551670.047431</v>
      </c>
      <c r="K320" s="55">
        <v>1.4999999999999999E-2</v>
      </c>
      <c r="L320" s="56" t="s">
        <v>399</v>
      </c>
      <c r="M320" s="122" t="s">
        <v>65</v>
      </c>
      <c r="N320" s="118">
        <v>2E-3</v>
      </c>
      <c r="O320" s="56"/>
      <c r="P320" s="56"/>
      <c r="Q320" s="145">
        <v>26137586</v>
      </c>
      <c r="R320" s="21">
        <v>3029937</v>
      </c>
      <c r="S320" s="21">
        <v>0</v>
      </c>
      <c r="T320" s="158">
        <v>18255388</v>
      </c>
      <c r="U320" s="158">
        <v>3808002</v>
      </c>
      <c r="V320" s="21">
        <v>943190</v>
      </c>
      <c r="W320" s="12">
        <v>101069</v>
      </c>
      <c r="X320" s="21"/>
      <c r="Y320" s="21">
        <v>0</v>
      </c>
      <c r="Z320" s="14"/>
      <c r="AA320" s="54" t="s">
        <v>860</v>
      </c>
      <c r="AB320" s="12" t="e">
        <f>+R320+S320+T320+U320+V320+W320+Y320+#REF!+#REF!+#REF!-Q320</f>
        <v>#REF!</v>
      </c>
      <c r="AC320" s="145">
        <f t="shared" si="39"/>
        <v>26036517</v>
      </c>
      <c r="AD320" s="56">
        <f t="shared" si="40"/>
        <v>0.11637259315445303</v>
      </c>
      <c r="AE320" s="56">
        <f t="shared" si="41"/>
        <v>0.14625619855374664</v>
      </c>
      <c r="AF320" s="56">
        <f t="shared" si="42"/>
        <v>1.193569166131406E-3</v>
      </c>
      <c r="AG320" s="56">
        <f t="shared" si="43"/>
        <v>1.5000687379858808E-3</v>
      </c>
      <c r="AH320" s="192">
        <f t="shared" si="45"/>
        <v>1.0256445557995488E-2</v>
      </c>
    </row>
    <row r="321" spans="1:34" ht="13.5" customHeight="1" x14ac:dyDescent="0.2">
      <c r="A321" s="120" t="s">
        <v>772</v>
      </c>
      <c r="B321" s="57" t="s">
        <v>773</v>
      </c>
      <c r="C321" s="57" t="s">
        <v>771</v>
      </c>
      <c r="D321" s="83" t="s">
        <v>402</v>
      </c>
      <c r="E321" s="57" t="s">
        <v>380</v>
      </c>
      <c r="F321" s="57" t="s">
        <v>79</v>
      </c>
      <c r="G321" s="83" t="s">
        <v>164</v>
      </c>
      <c r="H321" s="121" t="s">
        <v>74</v>
      </c>
      <c r="I321" s="57" t="s">
        <v>32</v>
      </c>
      <c r="J321" s="21">
        <v>3599434171.695652</v>
      </c>
      <c r="K321" s="55">
        <v>1.4999999999999999E-2</v>
      </c>
      <c r="L321" s="56" t="s">
        <v>399</v>
      </c>
      <c r="M321" s="122" t="s">
        <v>65</v>
      </c>
      <c r="N321" s="118">
        <v>2E-3</v>
      </c>
      <c r="O321" s="56"/>
      <c r="P321" s="56"/>
      <c r="Q321" s="145">
        <v>39473261</v>
      </c>
      <c r="R321" s="21">
        <v>4210502</v>
      </c>
      <c r="S321" s="21">
        <v>0</v>
      </c>
      <c r="T321" s="158">
        <v>30621840</v>
      </c>
      <c r="U321" s="158">
        <v>3600053</v>
      </c>
      <c r="V321" s="21">
        <v>939800</v>
      </c>
      <c r="W321" s="12">
        <v>101066</v>
      </c>
      <c r="X321" s="21"/>
      <c r="Y321" s="21">
        <v>0</v>
      </c>
      <c r="Z321" s="14"/>
      <c r="AA321" s="54" t="s">
        <v>860</v>
      </c>
      <c r="AB321" s="12" t="e">
        <f>+R321+S321+T321+U321+V321+W321+Y321+#REF!+#REF!+#REF!-Q321</f>
        <v>#REF!</v>
      </c>
      <c r="AC321" s="145">
        <f t="shared" ref="AC321:AC384" si="46">+R321+T321+U321+V321</f>
        <v>39372195</v>
      </c>
      <c r="AD321" s="56">
        <f t="shared" si="40"/>
        <v>0.10694100240029798</v>
      </c>
      <c r="AE321" s="56">
        <f t="shared" si="41"/>
        <v>9.143643121751277E-2</v>
      </c>
      <c r="AF321" s="56">
        <f t="shared" si="42"/>
        <v>1.1697677465834807E-3</v>
      </c>
      <c r="AG321" s="56">
        <f t="shared" si="43"/>
        <v>1.0001719237732458E-3</v>
      </c>
      <c r="AH321" s="192">
        <f t="shared" si="45"/>
        <v>1.0938440077500351E-2</v>
      </c>
    </row>
    <row r="322" spans="1:34" ht="13.5" customHeight="1" x14ac:dyDescent="0.2">
      <c r="A322" s="120" t="s">
        <v>774</v>
      </c>
      <c r="B322" s="57" t="s">
        <v>775</v>
      </c>
      <c r="C322" s="57" t="s">
        <v>771</v>
      </c>
      <c r="D322" s="83" t="s">
        <v>402</v>
      </c>
      <c r="E322" s="57" t="s">
        <v>380</v>
      </c>
      <c r="F322" s="57" t="s">
        <v>79</v>
      </c>
      <c r="G322" s="83" t="s">
        <v>164</v>
      </c>
      <c r="H322" s="121" t="s">
        <v>74</v>
      </c>
      <c r="I322" s="57" t="s">
        <v>32</v>
      </c>
      <c r="J322" s="21">
        <v>1775211852.0592885</v>
      </c>
      <c r="K322" s="55">
        <v>1.4999999999999999E-2</v>
      </c>
      <c r="L322" s="56" t="s">
        <v>399</v>
      </c>
      <c r="M322" s="122" t="s">
        <v>65</v>
      </c>
      <c r="N322" s="118">
        <v>2E-3</v>
      </c>
      <c r="O322" s="56"/>
      <c r="P322" s="56"/>
      <c r="Q322" s="145">
        <v>20284943</v>
      </c>
      <c r="R322" s="21">
        <v>2628066</v>
      </c>
      <c r="S322" s="21">
        <v>0</v>
      </c>
      <c r="T322" s="158">
        <v>15017520</v>
      </c>
      <c r="U322" s="158">
        <v>1598491</v>
      </c>
      <c r="V322" s="21">
        <v>939800</v>
      </c>
      <c r="W322" s="12">
        <v>101066</v>
      </c>
      <c r="X322" s="21"/>
      <c r="Y322" s="21">
        <v>0</v>
      </c>
      <c r="Z322" s="14"/>
      <c r="AA322" s="54" t="s">
        <v>860</v>
      </c>
      <c r="AB322" s="12" t="e">
        <f>+R322+S322+T322+U322+V322+W322+Y322+#REF!+#REF!+#REF!-Q322</f>
        <v>#REF!</v>
      </c>
      <c r="AC322" s="145">
        <f t="shared" si="46"/>
        <v>20183877</v>
      </c>
      <c r="AD322" s="56">
        <f t="shared" si="40"/>
        <v>0.13020620369416638</v>
      </c>
      <c r="AE322" s="56">
        <f t="shared" si="41"/>
        <v>7.9196429902936891E-2</v>
      </c>
      <c r="AF322" s="56">
        <f t="shared" si="42"/>
        <v>1.4804238699462151E-3</v>
      </c>
      <c r="AG322" s="56">
        <f t="shared" si="43"/>
        <v>9.0045083810459691E-4</v>
      </c>
      <c r="AH322" s="192">
        <f t="shared" si="45"/>
        <v>1.1369841282090482E-2</v>
      </c>
    </row>
    <row r="323" spans="1:34" ht="13.5" customHeight="1" x14ac:dyDescent="0.2">
      <c r="A323" s="120" t="s">
        <v>776</v>
      </c>
      <c r="B323" s="57" t="s">
        <v>777</v>
      </c>
      <c r="C323" s="57" t="s">
        <v>771</v>
      </c>
      <c r="D323" s="83" t="s">
        <v>402</v>
      </c>
      <c r="E323" s="57" t="s">
        <v>380</v>
      </c>
      <c r="F323" s="57" t="s">
        <v>79</v>
      </c>
      <c r="G323" s="83" t="s">
        <v>164</v>
      </c>
      <c r="H323" s="121" t="s">
        <v>74</v>
      </c>
      <c r="I323" s="57" t="s">
        <v>32</v>
      </c>
      <c r="J323" s="21">
        <v>3608904935.166008</v>
      </c>
      <c r="K323" s="55">
        <v>1.4999999999999999E-2</v>
      </c>
      <c r="L323" s="56" t="s">
        <v>399</v>
      </c>
      <c r="M323" s="122" t="s">
        <v>65</v>
      </c>
      <c r="N323" s="118">
        <v>2E-3</v>
      </c>
      <c r="O323" s="56"/>
      <c r="P323" s="56"/>
      <c r="Q323" s="145">
        <v>33225764</v>
      </c>
      <c r="R323" s="21">
        <v>3862288</v>
      </c>
      <c r="S323" s="21">
        <v>0</v>
      </c>
      <c r="T323" s="158">
        <v>25748590</v>
      </c>
      <c r="U323" s="158">
        <v>2574860</v>
      </c>
      <c r="V323" s="21">
        <v>939800</v>
      </c>
      <c r="W323" s="12">
        <v>100226</v>
      </c>
      <c r="X323" s="21"/>
      <c r="Y323" s="21">
        <v>0</v>
      </c>
      <c r="Z323" s="14"/>
      <c r="AA323" s="54" t="s">
        <v>860</v>
      </c>
      <c r="AB323" s="12" t="e">
        <f>+R323+S323+T323+U323+V323+W323+Y323+#REF!+#REF!+#REF!-Q323</f>
        <v>#REF!</v>
      </c>
      <c r="AC323" s="145">
        <f t="shared" si="46"/>
        <v>33125538</v>
      </c>
      <c r="AD323" s="56">
        <f t="shared" si="40"/>
        <v>0.11659547989831893</v>
      </c>
      <c r="AE323" s="56">
        <f t="shared" si="41"/>
        <v>7.7730360183131217E-2</v>
      </c>
      <c r="AF323" s="56">
        <f t="shared" si="42"/>
        <v>1.0702105124368803E-3</v>
      </c>
      <c r="AG323" s="56">
        <f t="shared" si="43"/>
        <v>7.134740444144056E-4</v>
      </c>
      <c r="AH323" s="192">
        <f t="shared" si="45"/>
        <v>9.17883363377546E-3</v>
      </c>
    </row>
    <row r="324" spans="1:34" ht="13.5" customHeight="1" x14ac:dyDescent="0.2">
      <c r="A324" s="120" t="s">
        <v>778</v>
      </c>
      <c r="B324" s="57" t="s">
        <v>779</v>
      </c>
      <c r="C324" s="57" t="s">
        <v>771</v>
      </c>
      <c r="D324" s="57" t="s">
        <v>27</v>
      </c>
      <c r="E324" s="57" t="s">
        <v>28</v>
      </c>
      <c r="F324" s="57" t="s">
        <v>29</v>
      </c>
      <c r="G324" s="57" t="s">
        <v>277</v>
      </c>
      <c r="H324" s="121" t="s">
        <v>780</v>
      </c>
      <c r="I324" s="57" t="s">
        <v>32</v>
      </c>
      <c r="J324" s="21">
        <v>1224699501.5810277</v>
      </c>
      <c r="K324" s="117">
        <v>5.0000000000000001E-3</v>
      </c>
      <c r="L324" s="56">
        <v>0.2</v>
      </c>
      <c r="M324" s="56" t="s">
        <v>68</v>
      </c>
      <c r="N324" s="118">
        <v>2E-3</v>
      </c>
      <c r="O324" s="56"/>
      <c r="P324" s="56"/>
      <c r="Q324" s="145">
        <v>18457183</v>
      </c>
      <c r="R324" s="21">
        <v>3696985</v>
      </c>
      <c r="S324" s="21">
        <v>2464657</v>
      </c>
      <c r="T324" s="158">
        <v>7393970</v>
      </c>
      <c r="U324" s="158">
        <v>1232328</v>
      </c>
      <c r="V324" s="21">
        <v>1250212</v>
      </c>
      <c r="W324" s="12">
        <v>2419031</v>
      </c>
      <c r="X324" s="21"/>
      <c r="Y324" s="21">
        <v>0</v>
      </c>
      <c r="Z324" s="14"/>
      <c r="AA324" s="60">
        <v>1.4999999999999999E-2</v>
      </c>
      <c r="AB324" s="12" t="e">
        <f>+R324+S324+T324+U324+V324+W324+Y324+#REF!+#REF!+#REF!-Q324</f>
        <v>#REF!</v>
      </c>
      <c r="AC324" s="145">
        <f t="shared" si="46"/>
        <v>13573495</v>
      </c>
      <c r="AD324" s="56">
        <f t="shared" si="40"/>
        <v>0.2723679494485392</v>
      </c>
      <c r="AE324" s="56">
        <f t="shared" si="41"/>
        <v>9.0789291925182133E-2</v>
      </c>
      <c r="AF324" s="56">
        <f t="shared" si="42"/>
        <v>3.0186874373896383E-3</v>
      </c>
      <c r="AG324" s="56">
        <f t="shared" si="43"/>
        <v>1.0062288736209365E-3</v>
      </c>
      <c r="AH324" s="192">
        <f t="shared" si="45"/>
        <v>1.1083122825213267E-2</v>
      </c>
    </row>
    <row r="325" spans="1:34" ht="13.5" customHeight="1" x14ac:dyDescent="0.2">
      <c r="A325" s="120" t="s">
        <v>781</v>
      </c>
      <c r="B325" s="57" t="s">
        <v>782</v>
      </c>
      <c r="C325" s="57" t="s">
        <v>771</v>
      </c>
      <c r="D325" s="57" t="s">
        <v>27</v>
      </c>
      <c r="E325" s="57" t="s">
        <v>28</v>
      </c>
      <c r="F325" s="57" t="s">
        <v>29</v>
      </c>
      <c r="G325" s="57" t="s">
        <v>38</v>
      </c>
      <c r="H325" s="57" t="s">
        <v>64</v>
      </c>
      <c r="I325" s="57" t="s">
        <v>32</v>
      </c>
      <c r="J325" s="21">
        <v>2308808941.3517785</v>
      </c>
      <c r="K325" s="117">
        <v>5.0000000000000001E-3</v>
      </c>
      <c r="L325" s="56" t="s">
        <v>399</v>
      </c>
      <c r="M325" s="122" t="s">
        <v>65</v>
      </c>
      <c r="N325" s="118">
        <v>2E-3</v>
      </c>
      <c r="O325" s="56"/>
      <c r="P325" s="56"/>
      <c r="Q325" s="145">
        <v>37558612</v>
      </c>
      <c r="R325" s="21">
        <v>5778812</v>
      </c>
      <c r="S325" s="21">
        <v>0</v>
      </c>
      <c r="T325" s="158">
        <v>24271010</v>
      </c>
      <c r="U325" s="158">
        <v>4623050</v>
      </c>
      <c r="V325" s="21">
        <v>2050678</v>
      </c>
      <c r="W325" s="12">
        <v>835062</v>
      </c>
      <c r="X325" s="21"/>
      <c r="Y325" s="21">
        <v>0</v>
      </c>
      <c r="Z325" s="14"/>
      <c r="AA325" s="60">
        <v>1.6199999999999999E-2</v>
      </c>
      <c r="AB325" s="12" t="e">
        <f>+R325+S325+T325+U325+V325+W325+Y325+#REF!+#REF!+#REF!-Q325</f>
        <v>#REF!</v>
      </c>
      <c r="AC325" s="145">
        <f t="shared" si="46"/>
        <v>36723550</v>
      </c>
      <c r="AD325" s="56">
        <f t="shared" si="40"/>
        <v>0.15735984130074571</v>
      </c>
      <c r="AE325" s="56">
        <f t="shared" si="41"/>
        <v>0.12588788393278971</v>
      </c>
      <c r="AF325" s="56">
        <f t="shared" si="42"/>
        <v>2.5029407572445465E-3</v>
      </c>
      <c r="AG325" s="56">
        <f t="shared" si="43"/>
        <v>2.0023527790451394E-3</v>
      </c>
      <c r="AH325" s="192">
        <f t="shared" si="45"/>
        <v>1.5905841900672311E-2</v>
      </c>
    </row>
    <row r="326" spans="1:34" ht="13.5" customHeight="1" x14ac:dyDescent="0.2">
      <c r="A326" s="120" t="s">
        <v>783</v>
      </c>
      <c r="B326" s="57" t="s">
        <v>784</v>
      </c>
      <c r="C326" s="57" t="s">
        <v>771</v>
      </c>
      <c r="D326" s="57" t="s">
        <v>27</v>
      </c>
      <c r="E326" s="57" t="s">
        <v>28</v>
      </c>
      <c r="F326" s="57" t="s">
        <v>29</v>
      </c>
      <c r="G326" s="57" t="s">
        <v>30</v>
      </c>
      <c r="H326" s="121" t="s">
        <v>780</v>
      </c>
      <c r="I326" s="57" t="s">
        <v>32</v>
      </c>
      <c r="J326" s="21">
        <v>11434295954.541502</v>
      </c>
      <c r="K326" s="117">
        <v>5.0000000000000001E-3</v>
      </c>
      <c r="L326" s="56">
        <v>0.2</v>
      </c>
      <c r="M326" s="56" t="s">
        <v>68</v>
      </c>
      <c r="N326" s="118">
        <v>2E-3</v>
      </c>
      <c r="O326" s="56"/>
      <c r="P326" s="56"/>
      <c r="Q326" s="145">
        <v>143596062</v>
      </c>
      <c r="R326" s="21">
        <v>22990987</v>
      </c>
      <c r="S326" s="21">
        <v>22990987</v>
      </c>
      <c r="T326" s="158">
        <v>67101541</v>
      </c>
      <c r="U326" s="158">
        <v>13366912</v>
      </c>
      <c r="V326" s="21">
        <v>3798212</v>
      </c>
      <c r="W326" s="12">
        <v>13347423</v>
      </c>
      <c r="X326" s="21"/>
      <c r="Y326" s="21">
        <v>0</v>
      </c>
      <c r="Z326" s="14"/>
      <c r="AA326" s="1">
        <v>1.25</v>
      </c>
      <c r="AB326" s="12" t="e">
        <f>+R326+S326+T326+U326+V326+W326+Y326+#REF!+#REF!+#REF!-Q326</f>
        <v>#REF!</v>
      </c>
      <c r="AC326" s="145">
        <f t="shared" si="46"/>
        <v>107257652</v>
      </c>
      <c r="AD326" s="56">
        <f t="shared" si="40"/>
        <v>0.21435288365253419</v>
      </c>
      <c r="AE326" s="56">
        <f t="shared" si="41"/>
        <v>0.12462432051001825</v>
      </c>
      <c r="AF326" s="56">
        <f t="shared" si="42"/>
        <v>2.0107042087596466E-3</v>
      </c>
      <c r="AG326" s="56">
        <f t="shared" si="43"/>
        <v>1.1690192429111386E-3</v>
      </c>
      <c r="AH326" s="192">
        <f t="shared" si="45"/>
        <v>9.3803459720140561E-3</v>
      </c>
    </row>
    <row r="327" spans="1:34" ht="13.5" customHeight="1" x14ac:dyDescent="0.2">
      <c r="A327" s="120" t="s">
        <v>785</v>
      </c>
      <c r="B327" s="57" t="s">
        <v>786</v>
      </c>
      <c r="C327" s="57" t="s">
        <v>771</v>
      </c>
      <c r="D327" s="83" t="s">
        <v>402</v>
      </c>
      <c r="E327" s="57" t="s">
        <v>380</v>
      </c>
      <c r="F327" s="57" t="s">
        <v>79</v>
      </c>
      <c r="G327" s="83" t="s">
        <v>164</v>
      </c>
      <c r="H327" s="121" t="s">
        <v>74</v>
      </c>
      <c r="I327" s="57" t="s">
        <v>32</v>
      </c>
      <c r="J327" s="21">
        <v>1688960519.936759</v>
      </c>
      <c r="K327" s="55">
        <v>1.4999999999999999E-2</v>
      </c>
      <c r="L327" s="56" t="s">
        <v>399</v>
      </c>
      <c r="M327" s="122" t="s">
        <v>65</v>
      </c>
      <c r="N327" s="118">
        <v>2E-3</v>
      </c>
      <c r="O327" s="56"/>
      <c r="P327" s="56"/>
      <c r="Q327" s="145">
        <v>20900701</v>
      </c>
      <c r="R327" s="21">
        <v>2735263</v>
      </c>
      <c r="S327" s="21">
        <v>0</v>
      </c>
      <c r="T327" s="158">
        <v>14588080</v>
      </c>
      <c r="U327" s="158">
        <v>2533441</v>
      </c>
      <c r="V327" s="21">
        <v>943190</v>
      </c>
      <c r="W327" s="12">
        <v>100727</v>
      </c>
      <c r="X327" s="21"/>
      <c r="Y327" s="21">
        <v>0</v>
      </c>
      <c r="Z327" s="14"/>
      <c r="AA327" s="54" t="s">
        <v>860</v>
      </c>
      <c r="AB327" s="12" t="e">
        <f>+R327+S327+T327+U327+V327+W327+Y327+#REF!+#REF!+#REF!-Q327</f>
        <v>#REF!</v>
      </c>
      <c r="AC327" s="145">
        <f t="shared" si="46"/>
        <v>20799974</v>
      </c>
      <c r="AD327" s="56">
        <f t="shared" si="40"/>
        <v>0.13150319322514537</v>
      </c>
      <c r="AE327" s="56">
        <f t="shared" si="41"/>
        <v>0.12180020032717348</v>
      </c>
      <c r="AF327" s="56">
        <f t="shared" si="42"/>
        <v>1.6194949305874944E-3</v>
      </c>
      <c r="AG327" s="56">
        <f t="shared" si="43"/>
        <v>1.5000001303137988E-3</v>
      </c>
      <c r="AH327" s="192">
        <f t="shared" si="45"/>
        <v>1.2315251750691501E-2</v>
      </c>
    </row>
    <row r="328" spans="1:34" ht="13.5" customHeight="1" x14ac:dyDescent="0.2">
      <c r="A328" s="120" t="s">
        <v>787</v>
      </c>
      <c r="B328" s="57" t="s">
        <v>788</v>
      </c>
      <c r="C328" s="57" t="s">
        <v>771</v>
      </c>
      <c r="D328" s="57" t="s">
        <v>27</v>
      </c>
      <c r="E328" s="57" t="s">
        <v>28</v>
      </c>
      <c r="F328" s="57" t="s">
        <v>29</v>
      </c>
      <c r="G328" s="57" t="s">
        <v>46</v>
      </c>
      <c r="H328" s="121" t="s">
        <v>74</v>
      </c>
      <c r="I328" s="121" t="s">
        <v>32</v>
      </c>
      <c r="J328" s="21">
        <v>654279251.69960475</v>
      </c>
      <c r="K328" s="117">
        <v>5.0000000000000001E-3</v>
      </c>
      <c r="L328" s="56" t="s">
        <v>399</v>
      </c>
      <c r="M328" s="122" t="s">
        <v>65</v>
      </c>
      <c r="N328" s="118">
        <v>2E-3</v>
      </c>
      <c r="O328" s="56"/>
      <c r="P328" s="56"/>
      <c r="Q328" s="145">
        <v>6702490</v>
      </c>
      <c r="R328" s="21">
        <v>2289304</v>
      </c>
      <c r="S328" s="21">
        <v>0</v>
      </c>
      <c r="T328" s="158">
        <v>0</v>
      </c>
      <c r="U328" s="158">
        <v>1308174</v>
      </c>
      <c r="V328" s="21">
        <v>1414081</v>
      </c>
      <c r="W328" s="12">
        <v>1690931</v>
      </c>
      <c r="X328" s="21"/>
      <c r="Y328" s="21">
        <v>0</v>
      </c>
      <c r="Z328" s="14"/>
      <c r="AA328" s="60">
        <v>1.8700000000000001E-2</v>
      </c>
      <c r="AB328" s="12" t="e">
        <f>+R328+S328+T328+U328+V328+W328+Y328+#REF!+#REF!+#REF!-Q328</f>
        <v>#REF!</v>
      </c>
      <c r="AC328" s="145">
        <f t="shared" si="46"/>
        <v>5011559</v>
      </c>
      <c r="AD328" s="56">
        <f t="shared" si="40"/>
        <v>0.45680475875870163</v>
      </c>
      <c r="AE328" s="56">
        <f t="shared" si="41"/>
        <v>0.26103134773031705</v>
      </c>
      <c r="AF328" s="56">
        <f t="shared" si="42"/>
        <v>3.4989708049783523E-3</v>
      </c>
      <c r="AG328" s="56">
        <f t="shared" si="43"/>
        <v>1.9994123252445946E-3</v>
      </c>
      <c r="AH328" s="192">
        <f t="shared" si="45"/>
        <v>7.6596636481771341E-3</v>
      </c>
    </row>
    <row r="329" spans="1:34" ht="13.5" customHeight="1" x14ac:dyDescent="0.2">
      <c r="A329" s="120" t="s">
        <v>789</v>
      </c>
      <c r="B329" s="57" t="s">
        <v>790</v>
      </c>
      <c r="C329" s="57" t="s">
        <v>771</v>
      </c>
      <c r="D329" s="83" t="s">
        <v>402</v>
      </c>
      <c r="E329" s="57" t="s">
        <v>380</v>
      </c>
      <c r="F329" s="57" t="s">
        <v>79</v>
      </c>
      <c r="G329" s="83" t="s">
        <v>164</v>
      </c>
      <c r="H329" s="121" t="s">
        <v>74</v>
      </c>
      <c r="I329" s="57" t="s">
        <v>32</v>
      </c>
      <c r="J329" s="21">
        <v>1078672428.0158103</v>
      </c>
      <c r="K329" s="117">
        <v>0.02</v>
      </c>
      <c r="L329" s="56" t="s">
        <v>399</v>
      </c>
      <c r="M329" s="122" t="s">
        <v>65</v>
      </c>
      <c r="N329" s="118">
        <v>2E-3</v>
      </c>
      <c r="O329" s="56"/>
      <c r="P329" s="56"/>
      <c r="Q329" s="145">
        <v>11279743</v>
      </c>
      <c r="R329" s="21">
        <v>11180201</v>
      </c>
      <c r="S329" s="21">
        <v>0</v>
      </c>
      <c r="T329" s="158">
        <v>0</v>
      </c>
      <c r="U329" s="158">
        <v>0</v>
      </c>
      <c r="V329" s="21">
        <v>0</v>
      </c>
      <c r="W329" s="12">
        <v>99542</v>
      </c>
      <c r="X329" s="21"/>
      <c r="Y329" s="21">
        <v>0</v>
      </c>
      <c r="Z329" s="14"/>
      <c r="AA329" s="54" t="s">
        <v>860</v>
      </c>
      <c r="AB329" s="12" t="e">
        <f>+R329+S329+T329+U329+V329+W329+Y329+#REF!+#REF!+#REF!-Q329</f>
        <v>#REF!</v>
      </c>
      <c r="AC329" s="145">
        <f t="shared" si="46"/>
        <v>11180201</v>
      </c>
      <c r="AD329" s="56">
        <f t="shared" si="40"/>
        <v>1</v>
      </c>
      <c r="AE329" s="56">
        <f t="shared" si="41"/>
        <v>0</v>
      </c>
      <c r="AF329" s="56">
        <f t="shared" si="42"/>
        <v>1.0364778694274858E-2</v>
      </c>
      <c r="AG329" s="56">
        <f t="shared" si="43"/>
        <v>0</v>
      </c>
      <c r="AH329" s="192">
        <f t="shared" si="45"/>
        <v>1.0364778694274858E-2</v>
      </c>
    </row>
    <row r="330" spans="1:34" ht="13.5" customHeight="1" x14ac:dyDescent="0.2">
      <c r="A330" s="120" t="s">
        <v>791</v>
      </c>
      <c r="B330" s="57" t="s">
        <v>792</v>
      </c>
      <c r="C330" s="57" t="s">
        <v>771</v>
      </c>
      <c r="D330" s="57" t="s">
        <v>27</v>
      </c>
      <c r="E330" s="57" t="s">
        <v>28</v>
      </c>
      <c r="F330" s="57" t="s">
        <v>29</v>
      </c>
      <c r="G330" s="57" t="s">
        <v>210</v>
      </c>
      <c r="H330" s="57" t="s">
        <v>74</v>
      </c>
      <c r="I330" s="57" t="s">
        <v>286</v>
      </c>
      <c r="J330" s="21">
        <v>20349724.088300399</v>
      </c>
      <c r="K330" s="117">
        <v>0.01</v>
      </c>
      <c r="L330" s="56" t="s">
        <v>399</v>
      </c>
      <c r="M330" s="122" t="s">
        <v>65</v>
      </c>
      <c r="N330" s="118">
        <v>2E-3</v>
      </c>
      <c r="O330" s="56"/>
      <c r="P330" s="56"/>
      <c r="Q330" s="145">
        <v>152148.85</v>
      </c>
      <c r="R330" s="21">
        <v>101748.62</v>
      </c>
      <c r="S330" s="21">
        <v>0</v>
      </c>
      <c r="T330" s="158">
        <v>20349.72</v>
      </c>
      <c r="U330" s="158">
        <v>20349.72</v>
      </c>
      <c r="V330" s="21">
        <v>9244.11</v>
      </c>
      <c r="W330" s="12">
        <v>456.68</v>
      </c>
      <c r="X330" s="21"/>
      <c r="Y330" s="21">
        <v>0</v>
      </c>
      <c r="Z330" s="14"/>
      <c r="AA330" s="60">
        <v>7.4999999999999997E-3</v>
      </c>
      <c r="AB330" s="12" t="e">
        <f>+R330+S330+T330+U330+V330+W330+Y330+#REF!+#REF!+#REF!-Q330</f>
        <v>#REF!</v>
      </c>
      <c r="AC330" s="145">
        <f t="shared" si="46"/>
        <v>151692.16999999998</v>
      </c>
      <c r="AD330" s="56">
        <f t="shared" si="40"/>
        <v>0.67075723156969802</v>
      </c>
      <c r="AE330" s="56">
        <f t="shared" si="41"/>
        <v>0.13415141994474733</v>
      </c>
      <c r="AF330" s="56">
        <f t="shared" si="42"/>
        <v>4.9999999783042759E-3</v>
      </c>
      <c r="AG330" s="56">
        <f t="shared" si="43"/>
        <v>9.9999979909799362E-4</v>
      </c>
      <c r="AH330" s="192">
        <f t="shared" si="45"/>
        <v>7.4542617551857553E-3</v>
      </c>
    </row>
    <row r="331" spans="1:34" ht="13.5" customHeight="1" x14ac:dyDescent="0.2">
      <c r="A331" s="120" t="s">
        <v>793</v>
      </c>
      <c r="B331" s="57" t="s">
        <v>794</v>
      </c>
      <c r="C331" s="57" t="s">
        <v>771</v>
      </c>
      <c r="D331" s="57" t="s">
        <v>27</v>
      </c>
      <c r="E331" s="57" t="s">
        <v>28</v>
      </c>
      <c r="F331" s="57" t="s">
        <v>29</v>
      </c>
      <c r="G331" s="57" t="s">
        <v>63</v>
      </c>
      <c r="H331" s="121" t="s">
        <v>780</v>
      </c>
      <c r="I331" s="57" t="s">
        <v>32</v>
      </c>
      <c r="J331" s="21">
        <v>7232566296.98419</v>
      </c>
      <c r="K331" s="117">
        <v>5.0000000000000001E-3</v>
      </c>
      <c r="L331" s="56">
        <v>0.2</v>
      </c>
      <c r="M331" s="56" t="s">
        <v>68</v>
      </c>
      <c r="N331" s="118">
        <v>2E-3</v>
      </c>
      <c r="O331" s="56"/>
      <c r="P331" s="56"/>
      <c r="Q331" s="145">
        <v>107661174</v>
      </c>
      <c r="R331" s="21">
        <v>21867786</v>
      </c>
      <c r="S331" s="21">
        <v>14578524</v>
      </c>
      <c r="T331" s="158">
        <v>43735572</v>
      </c>
      <c r="U331" s="158">
        <v>7289262</v>
      </c>
      <c r="V331" s="21">
        <v>2747212</v>
      </c>
      <c r="W331" s="12">
        <v>17442818</v>
      </c>
      <c r="X331" s="21"/>
      <c r="Y331" s="21">
        <v>0</v>
      </c>
      <c r="Z331" s="14"/>
      <c r="AA331" s="60">
        <v>1.4800000000000001E-2</v>
      </c>
      <c r="AB331" s="12" t="e">
        <f>+R331+S331+T331+U331+V331+W331+Y331+#REF!+#REF!+#REF!-Q331</f>
        <v>#REF!</v>
      </c>
      <c r="AC331" s="145">
        <f t="shared" si="46"/>
        <v>75639832</v>
      </c>
      <c r="AD331" s="56">
        <f t="shared" si="40"/>
        <v>0.28910410588960589</v>
      </c>
      <c r="AE331" s="56">
        <f t="shared" si="41"/>
        <v>9.6368035296535301E-2</v>
      </c>
      <c r="AF331" s="56">
        <f t="shared" si="42"/>
        <v>3.0235168406431826E-3</v>
      </c>
      <c r="AG331" s="56">
        <f t="shared" si="43"/>
        <v>1.0078389468810608E-3</v>
      </c>
      <c r="AH331" s="192">
        <f t="shared" si="45"/>
        <v>1.0458228641684214E-2</v>
      </c>
    </row>
    <row r="332" spans="1:34" ht="13.5" customHeight="1" x14ac:dyDescent="0.2">
      <c r="A332" s="120" t="s">
        <v>795</v>
      </c>
      <c r="B332" s="57" t="s">
        <v>796</v>
      </c>
      <c r="C332" s="57" t="s">
        <v>771</v>
      </c>
      <c r="D332" s="83" t="s">
        <v>402</v>
      </c>
      <c r="E332" s="57" t="s">
        <v>380</v>
      </c>
      <c r="F332" s="57" t="s">
        <v>79</v>
      </c>
      <c r="G332" s="83" t="s">
        <v>164</v>
      </c>
      <c r="H332" s="121" t="s">
        <v>74</v>
      </c>
      <c r="I332" s="57" t="s">
        <v>32</v>
      </c>
      <c r="J332" s="21">
        <v>1789357974.8774703</v>
      </c>
      <c r="K332" s="55">
        <v>1.4999999999999999E-2</v>
      </c>
      <c r="L332" s="56" t="s">
        <v>399</v>
      </c>
      <c r="M332" s="122" t="s">
        <v>65</v>
      </c>
      <c r="N332" s="118">
        <v>2E-3</v>
      </c>
      <c r="O332" s="56"/>
      <c r="P332" s="56"/>
      <c r="Q332" s="145">
        <v>26172457</v>
      </c>
      <c r="R332" s="21">
        <v>7473740</v>
      </c>
      <c r="S332" s="21">
        <v>0</v>
      </c>
      <c r="T332" s="158">
        <v>14867200</v>
      </c>
      <c r="U332" s="158">
        <v>2787600</v>
      </c>
      <c r="V332" s="21">
        <v>943190</v>
      </c>
      <c r="W332" s="12">
        <v>100727</v>
      </c>
      <c r="X332" s="21"/>
      <c r="Y332" s="21">
        <v>0</v>
      </c>
      <c r="Z332" s="14"/>
      <c r="AA332" s="54" t="s">
        <v>860</v>
      </c>
      <c r="AB332" s="12" t="e">
        <f>+R332+S332+T332+U332+V332+W332+Y332+#REF!+#REF!+#REF!-Q332</f>
        <v>#REF!</v>
      </c>
      <c r="AC332" s="145">
        <f t="shared" si="46"/>
        <v>26071730</v>
      </c>
      <c r="AD332" s="56">
        <f t="shared" si="40"/>
        <v>0.28666068573124992</v>
      </c>
      <c r="AE332" s="56">
        <f t="shared" si="41"/>
        <v>0.10692040765994432</v>
      </c>
      <c r="AF332" s="56">
        <f t="shared" si="42"/>
        <v>4.176771839358627E-3</v>
      </c>
      <c r="AG332" s="56">
        <f t="shared" si="43"/>
        <v>1.5578772046386561E-3</v>
      </c>
      <c r="AH332" s="192">
        <f t="shared" si="45"/>
        <v>1.4570438317008822E-2</v>
      </c>
    </row>
    <row r="333" spans="1:34" ht="13.5" customHeight="1" x14ac:dyDescent="0.2">
      <c r="A333" s="120" t="s">
        <v>797</v>
      </c>
      <c r="B333" s="57" t="s">
        <v>798</v>
      </c>
      <c r="C333" s="57" t="s">
        <v>771</v>
      </c>
      <c r="D333" s="83" t="s">
        <v>402</v>
      </c>
      <c r="E333" s="57" t="s">
        <v>380</v>
      </c>
      <c r="F333" s="57" t="s">
        <v>79</v>
      </c>
      <c r="G333" s="83" t="s">
        <v>164</v>
      </c>
      <c r="H333" s="121" t="s">
        <v>74</v>
      </c>
      <c r="I333" s="121" t="s">
        <v>32</v>
      </c>
      <c r="J333" s="21">
        <v>1900995859.2490118</v>
      </c>
      <c r="K333" s="117">
        <v>0.02</v>
      </c>
      <c r="L333" s="56" t="s">
        <v>399</v>
      </c>
      <c r="M333" s="122" t="s">
        <v>65</v>
      </c>
      <c r="N333" s="118">
        <v>2E-3</v>
      </c>
      <c r="O333" s="56"/>
      <c r="P333" s="56"/>
      <c r="Q333" s="145">
        <v>29013612</v>
      </c>
      <c r="R333" s="21">
        <v>28914241</v>
      </c>
      <c r="S333" s="21">
        <v>0</v>
      </c>
      <c r="T333" s="158">
        <v>0</v>
      </c>
      <c r="U333" s="158">
        <v>0</v>
      </c>
      <c r="V333" s="21">
        <v>0</v>
      </c>
      <c r="W333" s="12">
        <v>99371</v>
      </c>
      <c r="X333" s="21"/>
      <c r="Y333" s="21">
        <v>0</v>
      </c>
      <c r="Z333" s="14"/>
      <c r="AA333" s="54" t="s">
        <v>860</v>
      </c>
      <c r="AB333" s="12" t="e">
        <f>+R333+S333+T333+U333+V333+W333+Y333+#REF!+#REF!+#REF!-Q333</f>
        <v>#REF!</v>
      </c>
      <c r="AC333" s="145">
        <f t="shared" si="46"/>
        <v>28914241</v>
      </c>
      <c r="AD333" s="56">
        <f t="shared" ref="AD333:AD396" si="47">+R333/AC333</f>
        <v>1</v>
      </c>
      <c r="AE333" s="56">
        <f t="shared" ref="AE333:AE396" si="48">U333/AC333</f>
        <v>0</v>
      </c>
      <c r="AF333" s="56">
        <f t="shared" si="42"/>
        <v>1.5210049437678716E-2</v>
      </c>
      <c r="AG333" s="56">
        <f t="shared" si="43"/>
        <v>0</v>
      </c>
      <c r="AH333" s="192">
        <f t="shared" si="45"/>
        <v>1.5210049437678716E-2</v>
      </c>
    </row>
    <row r="334" spans="1:34" ht="13.5" customHeight="1" x14ac:dyDescent="0.2">
      <c r="A334" s="120" t="s">
        <v>799</v>
      </c>
      <c r="B334" s="57" t="s">
        <v>800</v>
      </c>
      <c r="C334" s="57" t="s">
        <v>771</v>
      </c>
      <c r="D334" s="57" t="s">
        <v>27</v>
      </c>
      <c r="E334" s="57" t="s">
        <v>28</v>
      </c>
      <c r="F334" s="57" t="s">
        <v>29</v>
      </c>
      <c r="G334" s="57" t="s">
        <v>46</v>
      </c>
      <c r="H334" s="57" t="s">
        <v>74</v>
      </c>
      <c r="I334" s="57" t="s">
        <v>32</v>
      </c>
      <c r="J334" s="21">
        <v>310211505.18577075</v>
      </c>
      <c r="K334" s="117">
        <v>5.0000000000000001E-3</v>
      </c>
      <c r="L334" s="56" t="s">
        <v>399</v>
      </c>
      <c r="M334" s="122" t="s">
        <v>65</v>
      </c>
      <c r="N334" s="118">
        <v>2E-3</v>
      </c>
      <c r="O334" s="56"/>
      <c r="P334" s="56"/>
      <c r="Q334" s="145">
        <v>5146931</v>
      </c>
      <c r="R334" s="21">
        <v>622610</v>
      </c>
      <c r="S334" s="21">
        <v>0</v>
      </c>
      <c r="T334" s="158">
        <v>2490439</v>
      </c>
      <c r="U334" s="158">
        <v>622610</v>
      </c>
      <c r="V334" s="21">
        <v>893725</v>
      </c>
      <c r="W334" s="12">
        <v>517547</v>
      </c>
      <c r="X334" s="21"/>
      <c r="Y334" s="21">
        <v>0</v>
      </c>
      <c r="Z334" s="14"/>
      <c r="AA334" s="60">
        <v>1.6500000000000001E-2</v>
      </c>
      <c r="AB334" s="12" t="e">
        <f>+R334+S334+T334+U334+V334+W334+Y334+#REF!+#REF!+#REF!-Q334</f>
        <v>#REF!</v>
      </c>
      <c r="AC334" s="145">
        <f t="shared" si="46"/>
        <v>4629384</v>
      </c>
      <c r="AD334" s="56">
        <f t="shared" si="47"/>
        <v>0.13449089554895424</v>
      </c>
      <c r="AE334" s="56">
        <f t="shared" si="48"/>
        <v>0.13449089554895424</v>
      </c>
      <c r="AF334" s="56">
        <f t="shared" si="42"/>
        <v>2.0070499952190646E-3</v>
      </c>
      <c r="AG334" s="56">
        <f t="shared" si="43"/>
        <v>2.0070499952190646E-3</v>
      </c>
      <c r="AH334" s="192">
        <f t="shared" si="45"/>
        <v>1.4923314972562622E-2</v>
      </c>
    </row>
    <row r="335" spans="1:34" ht="13.5" customHeight="1" x14ac:dyDescent="0.2">
      <c r="A335" s="120" t="s">
        <v>801</v>
      </c>
      <c r="B335" s="57" t="s">
        <v>802</v>
      </c>
      <c r="C335" s="57" t="s">
        <v>771</v>
      </c>
      <c r="D335" s="57" t="s">
        <v>27</v>
      </c>
      <c r="E335" s="57" t="s">
        <v>28</v>
      </c>
      <c r="F335" s="57" t="s">
        <v>29</v>
      </c>
      <c r="G335" s="57" t="s">
        <v>210</v>
      </c>
      <c r="H335" s="57" t="s">
        <v>74</v>
      </c>
      <c r="I335" s="57" t="s">
        <v>53</v>
      </c>
      <c r="J335" s="21">
        <v>48413968.976877458</v>
      </c>
      <c r="K335" s="117">
        <v>0.01</v>
      </c>
      <c r="L335" s="56" t="s">
        <v>399</v>
      </c>
      <c r="M335" s="122" t="s">
        <v>65</v>
      </c>
      <c r="N335" s="118">
        <v>2E-3</v>
      </c>
      <c r="O335" s="56"/>
      <c r="P335" s="56"/>
      <c r="Q335" s="145">
        <v>548798.30000000005</v>
      </c>
      <c r="R335" s="21">
        <v>145241.91</v>
      </c>
      <c r="S335" s="21">
        <v>0</v>
      </c>
      <c r="T335" s="158">
        <v>338897.78</v>
      </c>
      <c r="U335" s="158">
        <v>48413.97</v>
      </c>
      <c r="V335" s="21">
        <v>16037.32</v>
      </c>
      <c r="W335" s="12">
        <v>207.32</v>
      </c>
      <c r="X335" s="21"/>
      <c r="Y335" s="21">
        <v>0</v>
      </c>
      <c r="Z335" s="14"/>
      <c r="AA335" s="60">
        <v>1.1299999999999999E-2</v>
      </c>
      <c r="AB335" s="12" t="e">
        <f>+R335+S335+T335+U335+V335+W335+Y335+#REF!+#REF!+#REF!-Q335</f>
        <v>#REF!</v>
      </c>
      <c r="AC335" s="145">
        <f t="shared" si="46"/>
        <v>548590.98</v>
      </c>
      <c r="AD335" s="56">
        <f t="shared" si="47"/>
        <v>0.26475446242298772</v>
      </c>
      <c r="AE335" s="56">
        <f t="shared" si="48"/>
        <v>8.8251487474329246E-2</v>
      </c>
      <c r="AF335" s="56">
        <f t="shared" si="42"/>
        <v>3.0000000633983886E-3</v>
      </c>
      <c r="AG335" s="56">
        <f t="shared" si="43"/>
        <v>1.0000000211327963E-3</v>
      </c>
      <c r="AH335" s="192">
        <f t="shared" si="45"/>
        <v>1.1331254007743248E-2</v>
      </c>
    </row>
    <row r="336" spans="1:34" ht="13.5" customHeight="1" x14ac:dyDescent="0.2">
      <c r="A336" s="120" t="s">
        <v>803</v>
      </c>
      <c r="B336" s="57" t="s">
        <v>804</v>
      </c>
      <c r="C336" s="57" t="s">
        <v>771</v>
      </c>
      <c r="D336" s="57" t="s">
        <v>27</v>
      </c>
      <c r="E336" s="57" t="s">
        <v>28</v>
      </c>
      <c r="F336" s="57" t="s">
        <v>29</v>
      </c>
      <c r="G336" s="57" t="s">
        <v>46</v>
      </c>
      <c r="H336" s="57" t="s">
        <v>74</v>
      </c>
      <c r="I336" s="57" t="s">
        <v>32</v>
      </c>
      <c r="J336" s="21">
        <v>668561061.07509887</v>
      </c>
      <c r="K336" s="117">
        <v>0.01</v>
      </c>
      <c r="L336" s="56" t="s">
        <v>399</v>
      </c>
      <c r="M336" s="122" t="s">
        <v>65</v>
      </c>
      <c r="N336" s="118">
        <v>2E-3</v>
      </c>
      <c r="O336" s="56"/>
      <c r="P336" s="56"/>
      <c r="Q336" s="145">
        <v>14341359</v>
      </c>
      <c r="R336" s="21">
        <v>5016157</v>
      </c>
      <c r="S336" s="21">
        <v>0</v>
      </c>
      <c r="T336" s="158">
        <v>5684978</v>
      </c>
      <c r="U336" s="158">
        <v>1337642</v>
      </c>
      <c r="V336" s="21">
        <v>1417081</v>
      </c>
      <c r="W336" s="12">
        <v>885501</v>
      </c>
      <c r="X336" s="21"/>
      <c r="Y336" s="21">
        <v>0</v>
      </c>
      <c r="Z336" s="14"/>
      <c r="AA336" s="60">
        <v>2.1399999999999999E-2</v>
      </c>
      <c r="AB336" s="12" t="e">
        <f>+R336+S336+T336+U336+V336+W336+Y336+#REF!+#REF!+#REF!-Q336</f>
        <v>#REF!</v>
      </c>
      <c r="AC336" s="145">
        <f t="shared" si="46"/>
        <v>13455858</v>
      </c>
      <c r="AD336" s="56">
        <f t="shared" si="47"/>
        <v>0.37278611293311803</v>
      </c>
      <c r="AE336" s="56">
        <f t="shared" si="48"/>
        <v>9.9409640024441401E-2</v>
      </c>
      <c r="AF336" s="56">
        <f t="shared" ref="AF336:AF403" si="49">+R336/J336</f>
        <v>7.5029152788731431E-3</v>
      </c>
      <c r="AG336" s="56">
        <f t="shared" ref="AG336:AG403" si="50">+U336/J336</f>
        <v>2.0007776071327968E-3</v>
      </c>
      <c r="AH336" s="192">
        <f t="shared" si="45"/>
        <v>2.0126595435220114E-2</v>
      </c>
    </row>
    <row r="337" spans="1:34" ht="13.5" customHeight="1" x14ac:dyDescent="0.2">
      <c r="A337" s="120" t="s">
        <v>805</v>
      </c>
      <c r="B337" s="57" t="s">
        <v>806</v>
      </c>
      <c r="C337" s="57" t="s">
        <v>771</v>
      </c>
      <c r="D337" s="83" t="s">
        <v>402</v>
      </c>
      <c r="E337" s="57" t="s">
        <v>380</v>
      </c>
      <c r="F337" s="57" t="s">
        <v>79</v>
      </c>
      <c r="G337" s="83" t="s">
        <v>164</v>
      </c>
      <c r="H337" s="121" t="s">
        <v>74</v>
      </c>
      <c r="I337" s="57" t="s">
        <v>32</v>
      </c>
      <c r="J337" s="21">
        <v>1809391205.5573123</v>
      </c>
      <c r="K337" s="55">
        <v>1.4999999999999999E-2</v>
      </c>
      <c r="L337" s="56" t="s">
        <v>399</v>
      </c>
      <c r="M337" s="122" t="s">
        <v>65</v>
      </c>
      <c r="N337" s="118">
        <v>2E-3</v>
      </c>
      <c r="O337" s="56"/>
      <c r="P337" s="56"/>
      <c r="Q337" s="145">
        <v>15780859</v>
      </c>
      <c r="R337" s="21">
        <v>2060353</v>
      </c>
      <c r="S337" s="21">
        <v>0</v>
      </c>
      <c r="T337" s="158">
        <v>10323880</v>
      </c>
      <c r="U337" s="158">
        <v>2353132</v>
      </c>
      <c r="V337" s="21">
        <v>943190</v>
      </c>
      <c r="W337" s="12">
        <v>100304</v>
      </c>
      <c r="X337" s="21"/>
      <c r="Y337" s="21">
        <v>0</v>
      </c>
      <c r="Z337" s="14"/>
      <c r="AA337" s="54" t="s">
        <v>860</v>
      </c>
      <c r="AB337" s="12" t="e">
        <f>+R337+S337+T337+U337+V337+W337+Y337+#REF!+#REF!+#REF!-Q337</f>
        <v>#REF!</v>
      </c>
      <c r="AC337" s="145">
        <f t="shared" si="46"/>
        <v>15680555</v>
      </c>
      <c r="AD337" s="56">
        <f t="shared" si="47"/>
        <v>0.13139541298123694</v>
      </c>
      <c r="AE337" s="56">
        <f t="shared" si="48"/>
        <v>0.1500668821990038</v>
      </c>
      <c r="AF337" s="56">
        <f t="shared" si="49"/>
        <v>1.1386995767813455E-3</v>
      </c>
      <c r="AG337" s="56">
        <f t="shared" si="50"/>
        <v>1.3005103555122064E-3</v>
      </c>
      <c r="AH337" s="192">
        <f t="shared" si="45"/>
        <v>8.6662049377929946E-3</v>
      </c>
    </row>
    <row r="338" spans="1:34" ht="13.5" customHeight="1" x14ac:dyDescent="0.2">
      <c r="A338" s="120" t="s">
        <v>807</v>
      </c>
      <c r="B338" s="57" t="s">
        <v>808</v>
      </c>
      <c r="C338" s="57" t="s">
        <v>771</v>
      </c>
      <c r="D338" s="83" t="s">
        <v>402</v>
      </c>
      <c r="E338" s="57" t="s">
        <v>380</v>
      </c>
      <c r="F338" s="57" t="s">
        <v>79</v>
      </c>
      <c r="G338" s="83" t="s">
        <v>164</v>
      </c>
      <c r="H338" s="57" t="s">
        <v>74</v>
      </c>
      <c r="I338" s="57" t="s">
        <v>32</v>
      </c>
      <c r="J338" s="21">
        <v>2448584611.8221345</v>
      </c>
      <c r="K338" s="117">
        <v>0.02</v>
      </c>
      <c r="L338" s="56" t="s">
        <v>399</v>
      </c>
      <c r="M338" s="122" t="s">
        <v>65</v>
      </c>
      <c r="N338" s="118">
        <v>2E-3</v>
      </c>
      <c r="O338" s="56"/>
      <c r="P338" s="56"/>
      <c r="Q338" s="145">
        <v>20557371</v>
      </c>
      <c r="R338" s="21">
        <v>20458000</v>
      </c>
      <c r="S338" s="21">
        <v>0</v>
      </c>
      <c r="T338" s="158">
        <v>0</v>
      </c>
      <c r="U338" s="158">
        <v>0</v>
      </c>
      <c r="V338" s="21">
        <v>0</v>
      </c>
      <c r="W338" s="12">
        <v>99371</v>
      </c>
      <c r="X338" s="21"/>
      <c r="Y338" s="21">
        <v>0</v>
      </c>
      <c r="Z338" s="14"/>
      <c r="AA338" s="54" t="s">
        <v>860</v>
      </c>
      <c r="AB338" s="12" t="e">
        <f>+R338+S338+T338+U338+V338+W338+Y338+#REF!+#REF!+#REF!-Q338</f>
        <v>#REF!</v>
      </c>
      <c r="AC338" s="145">
        <f t="shared" si="46"/>
        <v>20458000</v>
      </c>
      <c r="AD338" s="56">
        <f t="shared" si="47"/>
        <v>1</v>
      </c>
      <c r="AE338" s="56">
        <f t="shared" si="48"/>
        <v>0</v>
      </c>
      <c r="AF338" s="56">
        <f t="shared" si="49"/>
        <v>8.3550308620031766E-3</v>
      </c>
      <c r="AG338" s="56">
        <f t="shared" si="50"/>
        <v>0</v>
      </c>
      <c r="AH338" s="192">
        <f t="shared" si="45"/>
        <v>8.3550308620031766E-3</v>
      </c>
    </row>
    <row r="339" spans="1:34" ht="13.5" customHeight="1" x14ac:dyDescent="0.2">
      <c r="A339" s="120" t="s">
        <v>809</v>
      </c>
      <c r="B339" s="57" t="s">
        <v>810</v>
      </c>
      <c r="C339" s="57" t="s">
        <v>771</v>
      </c>
      <c r="D339" s="83" t="s">
        <v>402</v>
      </c>
      <c r="E339" s="57" t="s">
        <v>380</v>
      </c>
      <c r="F339" s="57" t="s">
        <v>79</v>
      </c>
      <c r="G339" s="83" t="s">
        <v>164</v>
      </c>
      <c r="H339" s="57" t="s">
        <v>74</v>
      </c>
      <c r="I339" s="57" t="s">
        <v>32</v>
      </c>
      <c r="J339" s="21">
        <v>1968249541.6205533</v>
      </c>
      <c r="K339" s="117">
        <v>0.02</v>
      </c>
      <c r="L339" s="56" t="s">
        <v>399</v>
      </c>
      <c r="M339" s="122" t="s">
        <v>65</v>
      </c>
      <c r="N339" s="118">
        <v>2E-3</v>
      </c>
      <c r="O339" s="56"/>
      <c r="P339" s="56"/>
      <c r="Q339" s="145">
        <v>33280940</v>
      </c>
      <c r="R339" s="21">
        <v>33181398</v>
      </c>
      <c r="S339" s="21">
        <v>0</v>
      </c>
      <c r="T339" s="158">
        <v>0</v>
      </c>
      <c r="U339" s="158">
        <v>0</v>
      </c>
      <c r="V339" s="21">
        <v>0</v>
      </c>
      <c r="W339" s="12">
        <v>99542</v>
      </c>
      <c r="X339" s="21"/>
      <c r="Y339" s="21">
        <v>0</v>
      </c>
      <c r="Z339" s="14"/>
      <c r="AA339" s="54" t="s">
        <v>860</v>
      </c>
      <c r="AB339" s="12" t="e">
        <f>+R339+S339+T339+U339+V339+W339+Y339+#REF!+#REF!+#REF!-Q339</f>
        <v>#REF!</v>
      </c>
      <c r="AC339" s="145">
        <f t="shared" si="46"/>
        <v>33181398</v>
      </c>
      <c r="AD339" s="56">
        <f t="shared" si="47"/>
        <v>1</v>
      </c>
      <c r="AE339" s="56">
        <f t="shared" si="48"/>
        <v>0</v>
      </c>
      <c r="AF339" s="56">
        <f t="shared" si="49"/>
        <v>1.6858328833995399E-2</v>
      </c>
      <c r="AG339" s="56">
        <f t="shared" si="50"/>
        <v>0</v>
      </c>
      <c r="AH339" s="192">
        <f t="shared" si="45"/>
        <v>1.6858328833995399E-2</v>
      </c>
    </row>
    <row r="340" spans="1:34" ht="13.5" customHeight="1" x14ac:dyDescent="0.2">
      <c r="A340" s="120" t="s">
        <v>811</v>
      </c>
      <c r="B340" s="57" t="s">
        <v>812</v>
      </c>
      <c r="C340" s="57" t="s">
        <v>771</v>
      </c>
      <c r="D340" s="57" t="s">
        <v>27</v>
      </c>
      <c r="E340" s="57" t="s">
        <v>28</v>
      </c>
      <c r="F340" s="57" t="s">
        <v>29</v>
      </c>
      <c r="G340" s="57" t="s">
        <v>42</v>
      </c>
      <c r="H340" s="57" t="s">
        <v>74</v>
      </c>
      <c r="I340" s="57" t="s">
        <v>32</v>
      </c>
      <c r="J340" s="21">
        <v>370841428.59288538</v>
      </c>
      <c r="K340" s="117">
        <v>5.0000000000000001E-3</v>
      </c>
      <c r="L340" s="56" t="s">
        <v>399</v>
      </c>
      <c r="M340" s="122" t="s">
        <v>65</v>
      </c>
      <c r="N340" s="118">
        <v>2E-3</v>
      </c>
      <c r="O340" s="56"/>
      <c r="P340" s="56"/>
      <c r="Q340" s="145">
        <v>5949460</v>
      </c>
      <c r="R340" s="21">
        <v>556642</v>
      </c>
      <c r="S340" s="21">
        <v>0</v>
      </c>
      <c r="T340" s="158">
        <v>3154304</v>
      </c>
      <c r="U340" s="158">
        <v>371095</v>
      </c>
      <c r="V340" s="21">
        <v>841449</v>
      </c>
      <c r="W340" s="12">
        <v>1025970</v>
      </c>
      <c r="X340" s="21"/>
      <c r="Y340" s="21">
        <v>0</v>
      </c>
      <c r="Z340" s="14"/>
      <c r="AA340" s="60">
        <v>1.6E-2</v>
      </c>
      <c r="AB340" s="12" t="e">
        <f>+R340+S340+T340+U340+V340+W340+Y340+#REF!+#REF!+#REF!-Q340</f>
        <v>#REF!</v>
      </c>
      <c r="AC340" s="145">
        <f t="shared" si="46"/>
        <v>4923490</v>
      </c>
      <c r="AD340" s="56">
        <f t="shared" si="47"/>
        <v>0.11305841994195175</v>
      </c>
      <c r="AE340" s="56">
        <f t="shared" si="48"/>
        <v>7.5372347663953815E-2</v>
      </c>
      <c r="AF340" s="56">
        <f t="shared" si="49"/>
        <v>1.5010243114209577E-3</v>
      </c>
      <c r="AG340" s="56">
        <f t="shared" si="50"/>
        <v>1.0006837731374209E-3</v>
      </c>
      <c r="AH340" s="192">
        <f t="shared" si="45"/>
        <v>1.3276537140636119E-2</v>
      </c>
    </row>
    <row r="341" spans="1:34" ht="13.5" customHeight="1" x14ac:dyDescent="0.2">
      <c r="A341" s="120" t="s">
        <v>813</v>
      </c>
      <c r="B341" s="57" t="s">
        <v>814</v>
      </c>
      <c r="C341" s="57" t="s">
        <v>771</v>
      </c>
      <c r="D341" s="57" t="s">
        <v>27</v>
      </c>
      <c r="E341" s="57" t="s">
        <v>28</v>
      </c>
      <c r="F341" s="57" t="s">
        <v>29</v>
      </c>
      <c r="G341" s="57" t="s">
        <v>42</v>
      </c>
      <c r="H341" s="57" t="s">
        <v>64</v>
      </c>
      <c r="I341" s="57" t="s">
        <v>32</v>
      </c>
      <c r="J341" s="21">
        <v>-244340.55731225296</v>
      </c>
      <c r="K341" s="55" t="s">
        <v>399</v>
      </c>
      <c r="L341" s="56" t="s">
        <v>399</v>
      </c>
      <c r="M341" s="122" t="s">
        <v>65</v>
      </c>
      <c r="N341" s="56" t="s">
        <v>399</v>
      </c>
      <c r="O341" s="56"/>
      <c r="P341" s="56"/>
      <c r="Q341" s="145">
        <v>11184</v>
      </c>
      <c r="R341" s="21">
        <v>0</v>
      </c>
      <c r="S341" s="21">
        <v>0</v>
      </c>
      <c r="T341" s="158">
        <v>0</v>
      </c>
      <c r="U341" s="158">
        <v>0</v>
      </c>
      <c r="V341" s="21">
        <v>11184</v>
      </c>
      <c r="W341" s="12">
        <v>11184</v>
      </c>
      <c r="X341" s="21"/>
      <c r="Y341" s="21">
        <v>0</v>
      </c>
      <c r="Z341" s="14"/>
      <c r="AA341" s="54" t="s">
        <v>860</v>
      </c>
      <c r="AB341" s="12" t="e">
        <f>+R341+S341+T341+U341+V341+W341+Y341+#REF!+#REF!+#REF!-Q341</f>
        <v>#REF!</v>
      </c>
      <c r="AC341" s="145">
        <f t="shared" si="46"/>
        <v>11184</v>
      </c>
      <c r="AD341" s="56">
        <f t="shared" si="47"/>
        <v>0</v>
      </c>
      <c r="AE341" s="56">
        <f t="shared" si="48"/>
        <v>0</v>
      </c>
      <c r="AF341" s="56">
        <f t="shared" si="49"/>
        <v>0</v>
      </c>
      <c r="AG341" s="56">
        <f t="shared" si="50"/>
        <v>0</v>
      </c>
      <c r="AH341" s="192">
        <f t="shared" si="45"/>
        <v>-4.5772180120337132E-2</v>
      </c>
    </row>
    <row r="342" spans="1:34" ht="13.5" customHeight="1" x14ac:dyDescent="0.2">
      <c r="A342" s="120" t="s">
        <v>815</v>
      </c>
      <c r="B342" s="57" t="s">
        <v>816</v>
      </c>
      <c r="C342" s="57" t="s">
        <v>771</v>
      </c>
      <c r="D342" s="57" t="s">
        <v>27</v>
      </c>
      <c r="E342" s="57" t="s">
        <v>28</v>
      </c>
      <c r="F342" s="57" t="s">
        <v>29</v>
      </c>
      <c r="G342" s="57" t="s">
        <v>210</v>
      </c>
      <c r="H342" s="57" t="s">
        <v>64</v>
      </c>
      <c r="I342" s="57" t="s">
        <v>32</v>
      </c>
      <c r="J342" s="21">
        <v>58506247994.754944</v>
      </c>
      <c r="K342" s="117">
        <v>5.0000000000000001E-3</v>
      </c>
      <c r="L342" s="56" t="s">
        <v>399</v>
      </c>
      <c r="M342" s="122" t="s">
        <v>65</v>
      </c>
      <c r="N342" s="118">
        <v>2E-3</v>
      </c>
      <c r="O342" s="56"/>
      <c r="P342" s="56"/>
      <c r="Q342" s="145">
        <v>1010247314</v>
      </c>
      <c r="R342" s="21">
        <v>175518744</v>
      </c>
      <c r="S342" s="21">
        <v>0</v>
      </c>
      <c r="T342" s="158">
        <v>702074976</v>
      </c>
      <c r="U342" s="158">
        <v>117012496</v>
      </c>
      <c r="V342" s="21">
        <v>15503950</v>
      </c>
      <c r="W342" s="12">
        <v>137148</v>
      </c>
      <c r="X342" s="21"/>
      <c r="Y342" s="21">
        <v>0</v>
      </c>
      <c r="Z342" s="14"/>
      <c r="AA342" s="60">
        <v>1.7299999999999999E-2</v>
      </c>
      <c r="AB342" s="12" t="e">
        <f>+R342+S342+T342+U342+V342+W342+Y342+#REF!+#REF!+#REF!-Q342</f>
        <v>#REF!</v>
      </c>
      <c r="AC342" s="145">
        <f t="shared" si="46"/>
        <v>1010110166</v>
      </c>
      <c r="AD342" s="56">
        <f t="shared" si="47"/>
        <v>0.17376198152232042</v>
      </c>
      <c r="AE342" s="56">
        <f t="shared" si="48"/>
        <v>0.11584132101488027</v>
      </c>
      <c r="AF342" s="56">
        <f t="shared" si="49"/>
        <v>3.0000000002689486E-3</v>
      </c>
      <c r="AG342" s="56">
        <f t="shared" si="50"/>
        <v>2.0000000001792989E-3</v>
      </c>
      <c r="AH342" s="192">
        <f t="shared" si="45"/>
        <v>1.7264996485342146E-2</v>
      </c>
    </row>
    <row r="343" spans="1:34" ht="13.5" customHeight="1" x14ac:dyDescent="0.2">
      <c r="A343" s="120" t="s">
        <v>817</v>
      </c>
      <c r="B343" s="57" t="s">
        <v>818</v>
      </c>
      <c r="C343" s="57" t="s">
        <v>771</v>
      </c>
      <c r="D343" s="83" t="s">
        <v>402</v>
      </c>
      <c r="E343" s="57" t="s">
        <v>380</v>
      </c>
      <c r="F343" s="57" t="s">
        <v>79</v>
      </c>
      <c r="G343" s="83" t="s">
        <v>164</v>
      </c>
      <c r="H343" s="57" t="s">
        <v>74</v>
      </c>
      <c r="I343" s="57" t="s">
        <v>32</v>
      </c>
      <c r="J343" s="21">
        <v>1807051588.9565217</v>
      </c>
      <c r="K343" s="117">
        <v>0.02</v>
      </c>
      <c r="L343" s="56" t="s">
        <v>399</v>
      </c>
      <c r="M343" s="122" t="s">
        <v>65</v>
      </c>
      <c r="N343" s="118">
        <v>2E-3</v>
      </c>
      <c r="O343" s="56"/>
      <c r="P343" s="56"/>
      <c r="Q343" s="145">
        <v>14359541</v>
      </c>
      <c r="R343" s="21">
        <v>14259999</v>
      </c>
      <c r="S343" s="21">
        <v>0</v>
      </c>
      <c r="T343" s="158">
        <v>0</v>
      </c>
      <c r="U343" s="158">
        <v>0</v>
      </c>
      <c r="V343" s="21">
        <v>0</v>
      </c>
      <c r="W343" s="12">
        <v>99542</v>
      </c>
      <c r="X343" s="21"/>
      <c r="Y343" s="21">
        <v>0</v>
      </c>
      <c r="Z343" s="14"/>
      <c r="AA343" s="54" t="s">
        <v>860</v>
      </c>
      <c r="AB343" s="12" t="e">
        <f>+R343+S343+T343+U343+V343+W343+Y343+#REF!+#REF!+#REF!-Q343</f>
        <v>#REF!</v>
      </c>
      <c r="AC343" s="145">
        <f t="shared" si="46"/>
        <v>14259999</v>
      </c>
      <c r="AD343" s="56">
        <f t="shared" si="47"/>
        <v>1</v>
      </c>
      <c r="AE343" s="56">
        <f t="shared" si="48"/>
        <v>0</v>
      </c>
      <c r="AF343" s="56">
        <f t="shared" si="49"/>
        <v>7.8913070811854388E-3</v>
      </c>
      <c r="AG343" s="56">
        <f t="shared" si="50"/>
        <v>0</v>
      </c>
      <c r="AH343" s="192">
        <f t="shared" si="45"/>
        <v>7.8913070811854388E-3</v>
      </c>
    </row>
    <row r="344" spans="1:34" ht="13.5" customHeight="1" x14ac:dyDescent="0.2">
      <c r="A344" s="120" t="s">
        <v>819</v>
      </c>
      <c r="B344" s="57" t="s">
        <v>820</v>
      </c>
      <c r="C344" s="57" t="s">
        <v>771</v>
      </c>
      <c r="D344" s="83" t="s">
        <v>402</v>
      </c>
      <c r="E344" s="57" t="s">
        <v>380</v>
      </c>
      <c r="F344" s="57" t="s">
        <v>79</v>
      </c>
      <c r="G344" s="83" t="s">
        <v>164</v>
      </c>
      <c r="H344" s="57" t="s">
        <v>74</v>
      </c>
      <c r="I344" s="57" t="s">
        <v>32</v>
      </c>
      <c r="J344" s="21">
        <v>1985275554.0039525</v>
      </c>
      <c r="K344" s="117">
        <v>1.4999999999999999E-2</v>
      </c>
      <c r="L344" s="56" t="s">
        <v>399</v>
      </c>
      <c r="M344" s="122" t="s">
        <v>65</v>
      </c>
      <c r="N344" s="118">
        <v>2E-3</v>
      </c>
      <c r="O344" s="56"/>
      <c r="P344" s="56"/>
      <c r="Q344" s="145">
        <v>18662239</v>
      </c>
      <c r="R344" s="21">
        <v>2037251</v>
      </c>
      <c r="S344" s="21">
        <v>0</v>
      </c>
      <c r="T344" s="158">
        <v>14260750</v>
      </c>
      <c r="U344" s="158">
        <v>1324212</v>
      </c>
      <c r="V344" s="21">
        <v>939800</v>
      </c>
      <c r="W344" s="12">
        <v>100226</v>
      </c>
      <c r="X344" s="21"/>
      <c r="Y344" s="21">
        <v>0</v>
      </c>
      <c r="Z344" s="14"/>
      <c r="AA344" s="54" t="s">
        <v>860</v>
      </c>
      <c r="AB344" s="12" t="e">
        <f>+R344+S344+T344+U344+V344+W344+Y344+#REF!+#REF!+#REF!-Q344</f>
        <v>#REF!</v>
      </c>
      <c r="AC344" s="145">
        <f t="shared" si="46"/>
        <v>18562013</v>
      </c>
      <c r="AD344" s="56">
        <f t="shared" si="47"/>
        <v>0.10975377508894106</v>
      </c>
      <c r="AE344" s="56">
        <f t="shared" si="48"/>
        <v>7.1339891853324316E-2</v>
      </c>
      <c r="AF344" s="56">
        <f t="shared" si="49"/>
        <v>1.0261804694523247E-3</v>
      </c>
      <c r="AG344" s="56">
        <f t="shared" si="50"/>
        <v>6.6701672587933536E-4</v>
      </c>
      <c r="AH344" s="192">
        <f t="shared" si="45"/>
        <v>9.3498421227036603E-3</v>
      </c>
    </row>
    <row r="345" spans="1:34" ht="13.5" customHeight="1" x14ac:dyDescent="0.2">
      <c r="A345" s="120" t="s">
        <v>821</v>
      </c>
      <c r="B345" s="57" t="s">
        <v>822</v>
      </c>
      <c r="C345" s="57" t="s">
        <v>771</v>
      </c>
      <c r="D345" s="83" t="s">
        <v>402</v>
      </c>
      <c r="E345" s="57" t="s">
        <v>380</v>
      </c>
      <c r="F345" s="57" t="s">
        <v>79</v>
      </c>
      <c r="G345" s="83" t="s">
        <v>164</v>
      </c>
      <c r="H345" s="57" t="s">
        <v>74</v>
      </c>
      <c r="I345" s="57" t="s">
        <v>32</v>
      </c>
      <c r="J345" s="21">
        <v>1948377399.6996047</v>
      </c>
      <c r="K345" s="117">
        <v>0.02</v>
      </c>
      <c r="L345" s="56" t="s">
        <v>399</v>
      </c>
      <c r="M345" s="122" t="s">
        <v>65</v>
      </c>
      <c r="N345" s="118">
        <v>2E-3</v>
      </c>
      <c r="O345" s="56"/>
      <c r="P345" s="56"/>
      <c r="Q345" s="145">
        <v>16641342</v>
      </c>
      <c r="R345" s="21">
        <v>16541800</v>
      </c>
      <c r="S345" s="21">
        <v>0</v>
      </c>
      <c r="T345" s="158">
        <v>0</v>
      </c>
      <c r="U345" s="158">
        <v>0</v>
      </c>
      <c r="V345" s="21">
        <v>0</v>
      </c>
      <c r="W345" s="12">
        <v>99542</v>
      </c>
      <c r="X345" s="21"/>
      <c r="Y345" s="21">
        <v>0</v>
      </c>
      <c r="Z345" s="14"/>
      <c r="AA345" s="54" t="s">
        <v>860</v>
      </c>
      <c r="AB345" s="12" t="e">
        <f>+R345+S345+T345+U345+V345+W345+Y345+#REF!+#REF!+#REF!-Q345</f>
        <v>#REF!</v>
      </c>
      <c r="AC345" s="145">
        <f t="shared" si="46"/>
        <v>16541800</v>
      </c>
      <c r="AD345" s="56">
        <f t="shared" si="47"/>
        <v>1</v>
      </c>
      <c r="AE345" s="56">
        <f t="shared" si="48"/>
        <v>0</v>
      </c>
      <c r="AF345" s="56">
        <f t="shared" si="49"/>
        <v>8.4900389434564207E-3</v>
      </c>
      <c r="AG345" s="56">
        <f t="shared" si="50"/>
        <v>0</v>
      </c>
      <c r="AH345" s="192">
        <f t="shared" si="45"/>
        <v>8.4900389434564207E-3</v>
      </c>
    </row>
    <row r="346" spans="1:34" ht="13.5" customHeight="1" x14ac:dyDescent="0.2">
      <c r="A346" s="120" t="s">
        <v>823</v>
      </c>
      <c r="B346" s="57" t="s">
        <v>824</v>
      </c>
      <c r="C346" s="57" t="s">
        <v>771</v>
      </c>
      <c r="D346" s="83" t="s">
        <v>402</v>
      </c>
      <c r="E346" s="57" t="s">
        <v>380</v>
      </c>
      <c r="F346" s="57" t="s">
        <v>79</v>
      </c>
      <c r="G346" s="83" t="s">
        <v>164</v>
      </c>
      <c r="H346" s="57" t="s">
        <v>74</v>
      </c>
      <c r="I346" s="57" t="s">
        <v>32</v>
      </c>
      <c r="J346" s="21">
        <v>2154845349.889328</v>
      </c>
      <c r="K346" s="117">
        <v>0.02</v>
      </c>
      <c r="L346" s="56" t="s">
        <v>399</v>
      </c>
      <c r="M346" s="122" t="s">
        <v>65</v>
      </c>
      <c r="N346" s="118">
        <v>2E-3</v>
      </c>
      <c r="O346" s="56"/>
      <c r="P346" s="56"/>
      <c r="Q346" s="145">
        <v>20560743</v>
      </c>
      <c r="R346" s="21">
        <v>20461201</v>
      </c>
      <c r="S346" s="21">
        <v>0</v>
      </c>
      <c r="T346" s="158">
        <v>0</v>
      </c>
      <c r="U346" s="158">
        <v>0</v>
      </c>
      <c r="V346" s="21">
        <v>0</v>
      </c>
      <c r="W346" s="12">
        <v>99542</v>
      </c>
      <c r="X346" s="21"/>
      <c r="Y346" s="21">
        <v>0</v>
      </c>
      <c r="Z346" s="14"/>
      <c r="AA346" s="54" t="s">
        <v>860</v>
      </c>
      <c r="AB346" s="12" t="e">
        <f>+R346+S346+T346+U346+V346+W346+Y346+#REF!+#REF!+#REF!-Q346</f>
        <v>#REF!</v>
      </c>
      <c r="AC346" s="145">
        <f t="shared" si="46"/>
        <v>20461201</v>
      </c>
      <c r="AD346" s="56">
        <f t="shared" si="47"/>
        <v>1</v>
      </c>
      <c r="AE346" s="56">
        <f t="shared" si="48"/>
        <v>0</v>
      </c>
      <c r="AF346" s="56">
        <f t="shared" si="49"/>
        <v>9.4954382694103223E-3</v>
      </c>
      <c r="AG346" s="56">
        <f t="shared" si="50"/>
        <v>0</v>
      </c>
      <c r="AH346" s="192">
        <f t="shared" si="45"/>
        <v>9.4954382694103223E-3</v>
      </c>
    </row>
    <row r="347" spans="1:34" ht="13.5" customHeight="1" x14ac:dyDescent="0.2">
      <c r="A347" s="120" t="s">
        <v>825</v>
      </c>
      <c r="B347" s="57" t="s">
        <v>826</v>
      </c>
      <c r="C347" s="57" t="s">
        <v>771</v>
      </c>
      <c r="D347" s="57" t="s">
        <v>27</v>
      </c>
      <c r="E347" s="57" t="s">
        <v>28</v>
      </c>
      <c r="F347" s="57" t="s">
        <v>29</v>
      </c>
      <c r="G347" s="57" t="s">
        <v>247</v>
      </c>
      <c r="H347" s="57" t="s">
        <v>74</v>
      </c>
      <c r="I347" s="57" t="s">
        <v>32</v>
      </c>
      <c r="J347" s="21">
        <v>346166576.49011856</v>
      </c>
      <c r="K347" s="117">
        <v>0.01</v>
      </c>
      <c r="L347" s="56" t="s">
        <v>399</v>
      </c>
      <c r="M347" s="122" t="s">
        <v>65</v>
      </c>
      <c r="N347" s="118">
        <v>2E-3</v>
      </c>
      <c r="O347" s="56"/>
      <c r="P347" s="56"/>
      <c r="Q347" s="145">
        <v>8091316</v>
      </c>
      <c r="R347" s="21">
        <v>2593229</v>
      </c>
      <c r="S347" s="21">
        <v>0</v>
      </c>
      <c r="T347" s="158">
        <v>2938992</v>
      </c>
      <c r="U347" s="158">
        <v>605087</v>
      </c>
      <c r="V347" s="21">
        <v>1030190</v>
      </c>
      <c r="W347" s="12">
        <v>923818</v>
      </c>
      <c r="X347" s="21"/>
      <c r="Y347" s="21">
        <v>0</v>
      </c>
      <c r="Z347" s="14"/>
      <c r="AA347" s="60">
        <v>2.3400000000000001E-2</v>
      </c>
      <c r="AB347" s="12" t="e">
        <f>+R347+S347+T347+U347+V347+W347+Y347+#REF!+#REF!+#REF!-Q347</f>
        <v>#REF!</v>
      </c>
      <c r="AC347" s="145">
        <f t="shared" si="46"/>
        <v>7167498</v>
      </c>
      <c r="AD347" s="56">
        <f t="shared" si="47"/>
        <v>0.36180393771996866</v>
      </c>
      <c r="AE347" s="56">
        <f t="shared" si="48"/>
        <v>8.442095135568925E-2</v>
      </c>
      <c r="AF347" s="56">
        <f t="shared" si="49"/>
        <v>7.49127494136923E-3</v>
      </c>
      <c r="AG347" s="56">
        <f t="shared" si="50"/>
        <v>1.7479648270354385E-3</v>
      </c>
      <c r="AH347" s="192">
        <f t="shared" si="45"/>
        <v>2.0705343862695534E-2</v>
      </c>
    </row>
    <row r="348" spans="1:34" ht="13.5" customHeight="1" x14ac:dyDescent="0.2">
      <c r="A348" s="120" t="s">
        <v>827</v>
      </c>
      <c r="B348" s="57" t="s">
        <v>828</v>
      </c>
      <c r="C348" s="57" t="s">
        <v>771</v>
      </c>
      <c r="D348" s="83" t="s">
        <v>402</v>
      </c>
      <c r="E348" s="57" t="s">
        <v>380</v>
      </c>
      <c r="F348" s="57" t="s">
        <v>29</v>
      </c>
      <c r="G348" s="83" t="s">
        <v>113</v>
      </c>
      <c r="H348" s="57" t="s">
        <v>64</v>
      </c>
      <c r="I348" s="57" t="s">
        <v>32</v>
      </c>
      <c r="J348" s="21">
        <v>1512391165.110672</v>
      </c>
      <c r="K348" s="55">
        <v>5.0000000000000001E-3</v>
      </c>
      <c r="L348" s="56" t="s">
        <v>399</v>
      </c>
      <c r="M348" s="122" t="s">
        <v>65</v>
      </c>
      <c r="N348" s="118">
        <v>2E-3</v>
      </c>
      <c r="O348" s="56"/>
      <c r="P348" s="56"/>
      <c r="Q348" s="145">
        <v>14330145</v>
      </c>
      <c r="R348" s="21">
        <v>3781622</v>
      </c>
      <c r="S348" s="21">
        <v>0</v>
      </c>
      <c r="T348" s="158">
        <v>7563244</v>
      </c>
      <c r="U348" s="158">
        <v>1210120</v>
      </c>
      <c r="V348" s="21">
        <v>943190</v>
      </c>
      <c r="W348" s="12">
        <v>831969</v>
      </c>
      <c r="X348" s="21"/>
      <c r="Y348" s="21">
        <v>0</v>
      </c>
      <c r="Z348" s="14"/>
      <c r="AA348" s="54" t="s">
        <v>860</v>
      </c>
      <c r="AB348" s="12" t="e">
        <f>+R348+S348+T348+U348+V348+W348+Y348+#REF!+#REF!+#REF!-Q348</f>
        <v>#REF!</v>
      </c>
      <c r="AC348" s="145">
        <f t="shared" si="46"/>
        <v>13498176</v>
      </c>
      <c r="AD348" s="56">
        <f t="shared" si="47"/>
        <v>0.28015800060689683</v>
      </c>
      <c r="AE348" s="56">
        <f t="shared" si="48"/>
        <v>8.9650631314927287E-2</v>
      </c>
      <c r="AF348" s="56">
        <f t="shared" si="49"/>
        <v>2.5004258734368321E-3</v>
      </c>
      <c r="AG348" s="56">
        <f t="shared" si="50"/>
        <v>8.0013691425620515E-4</v>
      </c>
      <c r="AH348" s="192">
        <f t="shared" si="45"/>
        <v>8.9250561041278268E-3</v>
      </c>
    </row>
    <row r="349" spans="1:34" ht="13.5" customHeight="1" x14ac:dyDescent="0.2">
      <c r="A349" s="120" t="s">
        <v>829</v>
      </c>
      <c r="B349" s="57" t="s">
        <v>830</v>
      </c>
      <c r="C349" s="57" t="s">
        <v>771</v>
      </c>
      <c r="D349" s="83" t="s">
        <v>402</v>
      </c>
      <c r="E349" s="57" t="s">
        <v>380</v>
      </c>
      <c r="F349" s="57" t="s">
        <v>29</v>
      </c>
      <c r="G349" s="83" t="s">
        <v>113</v>
      </c>
      <c r="H349" s="57" t="s">
        <v>64</v>
      </c>
      <c r="I349" s="57" t="s">
        <v>32</v>
      </c>
      <c r="J349" s="21">
        <v>1485366048.201581</v>
      </c>
      <c r="K349" s="117">
        <v>5.0000000000000001E-3</v>
      </c>
      <c r="L349" s="56" t="s">
        <v>399</v>
      </c>
      <c r="M349" s="122" t="s">
        <v>65</v>
      </c>
      <c r="N349" s="118">
        <v>2E-3</v>
      </c>
      <c r="O349" s="56"/>
      <c r="P349" s="56"/>
      <c r="Q349" s="145">
        <v>14230970</v>
      </c>
      <c r="R349" s="21">
        <v>3715376</v>
      </c>
      <c r="S349" s="21">
        <v>0</v>
      </c>
      <c r="T349" s="158">
        <v>7430751</v>
      </c>
      <c r="U349" s="158">
        <v>1188920</v>
      </c>
      <c r="V349" s="21">
        <v>943190</v>
      </c>
      <c r="W349" s="12">
        <v>952733</v>
      </c>
      <c r="X349" s="21"/>
      <c r="Y349" s="21">
        <v>0</v>
      </c>
      <c r="Z349" s="14"/>
      <c r="AA349" s="54" t="s">
        <v>860</v>
      </c>
      <c r="AB349" s="12" t="e">
        <f>+R349+S349+T349+U349+V349+W349+Y349+#REF!+#REF!+#REF!-Q349</f>
        <v>#REF!</v>
      </c>
      <c r="AC349" s="145">
        <f t="shared" si="46"/>
        <v>13278237</v>
      </c>
      <c r="AD349" s="56">
        <f t="shared" si="47"/>
        <v>0.27980943554479409</v>
      </c>
      <c r="AE349" s="56">
        <f t="shared" si="48"/>
        <v>8.9538995274749206E-2</v>
      </c>
      <c r="AF349" s="56">
        <f t="shared" si="49"/>
        <v>2.5013201321643385E-3</v>
      </c>
      <c r="AG349" s="56">
        <f t="shared" si="50"/>
        <v>8.0042222685747699E-4</v>
      </c>
      <c r="AH349" s="192">
        <f t="shared" ref="AH349:AH380" si="51">+AC349/J349+Z349</f>
        <v>8.9393702084928708E-3</v>
      </c>
    </row>
    <row r="350" spans="1:34" ht="13.5" customHeight="1" x14ac:dyDescent="0.2">
      <c r="A350" s="120" t="s">
        <v>831</v>
      </c>
      <c r="B350" s="57" t="s">
        <v>832</v>
      </c>
      <c r="C350" s="57" t="s">
        <v>771</v>
      </c>
      <c r="D350" s="57" t="s">
        <v>27</v>
      </c>
      <c r="E350" s="57" t="s">
        <v>28</v>
      </c>
      <c r="F350" s="57" t="s">
        <v>29</v>
      </c>
      <c r="G350" s="57" t="s">
        <v>30</v>
      </c>
      <c r="H350" s="57" t="s">
        <v>64</v>
      </c>
      <c r="I350" s="57" t="s">
        <v>32</v>
      </c>
      <c r="J350" s="21">
        <v>3257895085.7193675</v>
      </c>
      <c r="K350" s="117">
        <v>5.0000000000000001E-3</v>
      </c>
      <c r="L350" s="56" t="s">
        <v>399</v>
      </c>
      <c r="M350" s="122" t="s">
        <v>65</v>
      </c>
      <c r="N350" s="118">
        <v>2E-3</v>
      </c>
      <c r="O350" s="56"/>
      <c r="P350" s="56"/>
      <c r="Q350" s="145">
        <v>54669206</v>
      </c>
      <c r="R350" s="21">
        <v>8144738</v>
      </c>
      <c r="S350" s="21">
        <v>0</v>
      </c>
      <c r="T350" s="158">
        <v>37465793</v>
      </c>
      <c r="U350" s="158">
        <v>6515790</v>
      </c>
      <c r="V350" s="21">
        <v>1756190</v>
      </c>
      <c r="W350" s="12">
        <v>786695</v>
      </c>
      <c r="X350" s="21"/>
      <c r="Y350" s="21">
        <v>0</v>
      </c>
      <c r="Z350" s="14"/>
      <c r="AA350" s="60">
        <v>1.6799999999999999E-2</v>
      </c>
      <c r="AB350" s="12" t="e">
        <f>+R350+S350+T350+U350+V350+W350+Y350+#REF!+#REF!+#REF!-Q350</f>
        <v>#REF!</v>
      </c>
      <c r="AC350" s="145">
        <f t="shared" si="46"/>
        <v>53882511</v>
      </c>
      <c r="AD350" s="56">
        <f t="shared" si="47"/>
        <v>0.15115735790412588</v>
      </c>
      <c r="AE350" s="56">
        <f t="shared" si="48"/>
        <v>0.1209258788997417</v>
      </c>
      <c r="AF350" s="56">
        <f t="shared" si="49"/>
        <v>2.5000000876951446E-3</v>
      </c>
      <c r="AG350" s="56">
        <f t="shared" si="50"/>
        <v>1.9999999473774535E-3</v>
      </c>
      <c r="AH350" s="192">
        <f t="shared" si="51"/>
        <v>1.6539056532602351E-2</v>
      </c>
    </row>
    <row r="351" spans="1:34" ht="13.5" customHeight="1" x14ac:dyDescent="0.2">
      <c r="A351" s="120" t="s">
        <v>833</v>
      </c>
      <c r="B351" s="57" t="s">
        <v>834</v>
      </c>
      <c r="C351" s="57" t="s">
        <v>771</v>
      </c>
      <c r="D351" s="83" t="s">
        <v>402</v>
      </c>
      <c r="E351" s="57" t="s">
        <v>380</v>
      </c>
      <c r="F351" s="57" t="s">
        <v>79</v>
      </c>
      <c r="G351" s="83" t="s">
        <v>164</v>
      </c>
      <c r="H351" s="57" t="s">
        <v>74</v>
      </c>
      <c r="I351" s="57" t="s">
        <v>32</v>
      </c>
      <c r="J351" s="21">
        <v>3324278508.2173915</v>
      </c>
      <c r="K351" s="117">
        <v>0.02</v>
      </c>
      <c r="L351" s="56" t="s">
        <v>399</v>
      </c>
      <c r="M351" s="122" t="s">
        <v>65</v>
      </c>
      <c r="N351" s="118">
        <v>2E-3</v>
      </c>
      <c r="O351" s="56"/>
      <c r="P351" s="56"/>
      <c r="Q351" s="145">
        <v>60160340</v>
      </c>
      <c r="R351" s="21">
        <v>60060798</v>
      </c>
      <c r="S351" s="21">
        <v>0</v>
      </c>
      <c r="T351" s="158">
        <v>0</v>
      </c>
      <c r="U351" s="158">
        <v>0</v>
      </c>
      <c r="V351" s="21">
        <v>0</v>
      </c>
      <c r="W351" s="12">
        <v>99542</v>
      </c>
      <c r="X351" s="21"/>
      <c r="Y351" s="21">
        <v>0</v>
      </c>
      <c r="Z351" s="14"/>
      <c r="AA351" s="54" t="s">
        <v>860</v>
      </c>
      <c r="AB351" s="12" t="e">
        <f>+R351+S351+T351+U351+V351+W351+Y351+#REF!+#REF!+#REF!-Q351</f>
        <v>#REF!</v>
      </c>
      <c r="AC351" s="145">
        <f t="shared" si="46"/>
        <v>60060798</v>
      </c>
      <c r="AD351" s="56">
        <f t="shared" si="47"/>
        <v>1</v>
      </c>
      <c r="AE351" s="56">
        <f t="shared" si="48"/>
        <v>0</v>
      </c>
      <c r="AF351" s="56">
        <f t="shared" si="49"/>
        <v>1.806731832231679E-2</v>
      </c>
      <c r="AG351" s="56">
        <f t="shared" si="50"/>
        <v>0</v>
      </c>
      <c r="AH351" s="192">
        <f t="shared" si="51"/>
        <v>1.806731832231679E-2</v>
      </c>
    </row>
    <row r="352" spans="1:34" ht="13.5" customHeight="1" x14ac:dyDescent="0.2">
      <c r="A352" s="120" t="s">
        <v>835</v>
      </c>
      <c r="B352" s="57" t="s">
        <v>836</v>
      </c>
      <c r="C352" s="57" t="s">
        <v>771</v>
      </c>
      <c r="D352" s="83" t="s">
        <v>402</v>
      </c>
      <c r="E352" s="57" t="s">
        <v>380</v>
      </c>
      <c r="F352" s="57" t="s">
        <v>79</v>
      </c>
      <c r="G352" s="83" t="s">
        <v>164</v>
      </c>
      <c r="H352" s="57" t="s">
        <v>74</v>
      </c>
      <c r="I352" s="57" t="s">
        <v>32</v>
      </c>
      <c r="J352" s="21">
        <v>1280925405.1304348</v>
      </c>
      <c r="K352" s="117">
        <v>1.4999999999999999E-2</v>
      </c>
      <c r="L352" s="56" t="s">
        <v>399</v>
      </c>
      <c r="M352" s="122" t="s">
        <v>65</v>
      </c>
      <c r="N352" s="118">
        <v>2E-3</v>
      </c>
      <c r="O352" s="56"/>
      <c r="P352" s="56"/>
      <c r="Q352" s="145">
        <v>10966363</v>
      </c>
      <c r="R352" s="21">
        <v>2178015</v>
      </c>
      <c r="S352" s="21">
        <v>0</v>
      </c>
      <c r="T352" s="158">
        <v>6897057</v>
      </c>
      <c r="U352" s="158">
        <v>847007</v>
      </c>
      <c r="V352" s="21">
        <v>943212</v>
      </c>
      <c r="W352" s="12">
        <v>101072</v>
      </c>
      <c r="X352" s="21"/>
      <c r="Y352" s="21">
        <v>0</v>
      </c>
      <c r="Z352" s="14"/>
      <c r="AA352" s="54" t="s">
        <v>860</v>
      </c>
      <c r="AB352" s="12" t="e">
        <f>+R352+S352+T352+U352+V352+W352+Y352+#REF!+#REF!+#REF!-Q352</f>
        <v>#REF!</v>
      </c>
      <c r="AC352" s="145">
        <f t="shared" si="46"/>
        <v>10865291</v>
      </c>
      <c r="AD352" s="56">
        <f t="shared" si="47"/>
        <v>0.20045620499257683</v>
      </c>
      <c r="AE352" s="56">
        <f t="shared" si="48"/>
        <v>7.7955298206002957E-2</v>
      </c>
      <c r="AF352" s="56">
        <f t="shared" si="49"/>
        <v>1.700344915696489E-3</v>
      </c>
      <c r="AG352" s="56">
        <f t="shared" si="50"/>
        <v>6.612461557929289E-4</v>
      </c>
      <c r="AH352" s="192">
        <f t="shared" si="51"/>
        <v>8.4823760669292085E-3</v>
      </c>
    </row>
    <row r="353" spans="1:34" ht="13.5" customHeight="1" x14ac:dyDescent="0.2">
      <c r="A353" s="120" t="s">
        <v>837</v>
      </c>
      <c r="B353" s="57" t="s">
        <v>838</v>
      </c>
      <c r="C353" s="57" t="s">
        <v>771</v>
      </c>
      <c r="D353" s="83" t="s">
        <v>402</v>
      </c>
      <c r="E353" s="57" t="s">
        <v>380</v>
      </c>
      <c r="F353" s="57" t="s">
        <v>79</v>
      </c>
      <c r="G353" s="83" t="s">
        <v>164</v>
      </c>
      <c r="H353" s="57" t="s">
        <v>74</v>
      </c>
      <c r="I353" s="57" t="s">
        <v>32</v>
      </c>
      <c r="J353" s="21">
        <v>2345015122.4268775</v>
      </c>
      <c r="K353" s="117">
        <v>0.02</v>
      </c>
      <c r="L353" s="56" t="s">
        <v>399</v>
      </c>
      <c r="M353" s="122" t="s">
        <v>65</v>
      </c>
      <c r="N353" s="118">
        <v>2E-3</v>
      </c>
      <c r="O353" s="56"/>
      <c r="P353" s="56"/>
      <c r="Q353" s="145">
        <v>31280246</v>
      </c>
      <c r="R353" s="21">
        <v>31180875</v>
      </c>
      <c r="S353" s="21">
        <v>0</v>
      </c>
      <c r="T353" s="158">
        <v>0</v>
      </c>
      <c r="U353" s="158">
        <v>0</v>
      </c>
      <c r="V353" s="21">
        <v>0</v>
      </c>
      <c r="W353" s="12">
        <v>99371</v>
      </c>
      <c r="X353" s="21"/>
      <c r="Y353" s="21">
        <v>0</v>
      </c>
      <c r="Z353" s="14"/>
      <c r="AA353" s="54" t="s">
        <v>860</v>
      </c>
      <c r="AB353" s="12" t="e">
        <f>+R353+S353+T353+U353+V353+W353+Y353+#REF!+#REF!+#REF!-Q353</f>
        <v>#REF!</v>
      </c>
      <c r="AC353" s="145">
        <f t="shared" si="46"/>
        <v>31180875</v>
      </c>
      <c r="AD353" s="56">
        <f t="shared" si="47"/>
        <v>1</v>
      </c>
      <c r="AE353" s="56">
        <f t="shared" si="48"/>
        <v>0</v>
      </c>
      <c r="AF353" s="56">
        <f t="shared" si="49"/>
        <v>1.3296662653386486E-2</v>
      </c>
      <c r="AG353" s="56">
        <f t="shared" si="50"/>
        <v>0</v>
      </c>
      <c r="AH353" s="192">
        <f t="shared" si="51"/>
        <v>1.3296662653386486E-2</v>
      </c>
    </row>
    <row r="354" spans="1:34" ht="13.5" customHeight="1" x14ac:dyDescent="0.2">
      <c r="A354" s="120" t="s">
        <v>839</v>
      </c>
      <c r="B354" s="57" t="s">
        <v>840</v>
      </c>
      <c r="C354" s="57" t="s">
        <v>771</v>
      </c>
      <c r="D354" s="83" t="s">
        <v>402</v>
      </c>
      <c r="E354" s="57" t="s">
        <v>380</v>
      </c>
      <c r="F354" s="57" t="s">
        <v>79</v>
      </c>
      <c r="G354" s="83" t="s">
        <v>164</v>
      </c>
      <c r="H354" s="57" t="s">
        <v>74</v>
      </c>
      <c r="I354" s="57" t="s">
        <v>32</v>
      </c>
      <c r="J354" s="21">
        <v>3758670812.019763</v>
      </c>
      <c r="K354" s="117">
        <v>2.5000000000000001E-2</v>
      </c>
      <c r="L354" s="56" t="s">
        <v>399</v>
      </c>
      <c r="M354" s="122" t="s">
        <v>65</v>
      </c>
      <c r="N354" s="118">
        <v>2E-3</v>
      </c>
      <c r="O354" s="56"/>
      <c r="P354" s="56"/>
      <c r="Q354" s="145">
        <v>35425674</v>
      </c>
      <c r="R354" s="21">
        <v>35326303</v>
      </c>
      <c r="S354" s="21">
        <v>0</v>
      </c>
      <c r="T354" s="158">
        <v>0</v>
      </c>
      <c r="U354" s="158">
        <v>0</v>
      </c>
      <c r="V354" s="21">
        <v>0</v>
      </c>
      <c r="W354" s="12">
        <v>99371</v>
      </c>
      <c r="X354" s="21"/>
      <c r="Y354" s="21">
        <v>0</v>
      </c>
      <c r="Z354" s="14"/>
      <c r="AA354" s="54" t="s">
        <v>860</v>
      </c>
      <c r="AB354" s="12" t="e">
        <f>+R354+S354+T354+U354+V354+W354+Y354+#REF!+#REF!+#REF!-Q354</f>
        <v>#REF!</v>
      </c>
      <c r="AC354" s="145">
        <f t="shared" si="46"/>
        <v>35326303</v>
      </c>
      <c r="AD354" s="56">
        <f t="shared" si="47"/>
        <v>1</v>
      </c>
      <c r="AE354" s="56">
        <f t="shared" si="48"/>
        <v>0</v>
      </c>
      <c r="AF354" s="56">
        <f t="shared" si="49"/>
        <v>9.3986158317006276E-3</v>
      </c>
      <c r="AG354" s="56">
        <f t="shared" si="50"/>
        <v>0</v>
      </c>
      <c r="AH354" s="192">
        <f t="shared" si="51"/>
        <v>9.3986158317006276E-3</v>
      </c>
    </row>
    <row r="355" spans="1:34" ht="13.5" customHeight="1" x14ac:dyDescent="0.2">
      <c r="A355" s="120" t="s">
        <v>841</v>
      </c>
      <c r="B355" s="57" t="s">
        <v>842</v>
      </c>
      <c r="C355" s="57" t="s">
        <v>771</v>
      </c>
      <c r="D355" s="83" t="s">
        <v>402</v>
      </c>
      <c r="E355" s="57" t="s">
        <v>380</v>
      </c>
      <c r="F355" s="57" t="s">
        <v>79</v>
      </c>
      <c r="G355" s="83" t="s">
        <v>164</v>
      </c>
      <c r="H355" s="57" t="s">
        <v>74</v>
      </c>
      <c r="I355" s="57" t="s">
        <v>32</v>
      </c>
      <c r="J355" s="21">
        <v>2616427220.320158</v>
      </c>
      <c r="K355" s="117">
        <v>0.02</v>
      </c>
      <c r="L355" s="56" t="s">
        <v>399</v>
      </c>
      <c r="M355" s="122" t="s">
        <v>65</v>
      </c>
      <c r="N355" s="118">
        <v>2E-3</v>
      </c>
      <c r="O355" s="56"/>
      <c r="P355" s="56"/>
      <c r="Q355" s="145">
        <v>24426343</v>
      </c>
      <c r="R355" s="21">
        <v>24326801</v>
      </c>
      <c r="S355" s="21">
        <v>0</v>
      </c>
      <c r="T355" s="158">
        <v>0</v>
      </c>
      <c r="U355" s="158">
        <v>0</v>
      </c>
      <c r="V355" s="21">
        <v>0</v>
      </c>
      <c r="W355" s="12">
        <v>99542</v>
      </c>
      <c r="X355" s="21"/>
      <c r="Y355" s="21">
        <v>0</v>
      </c>
      <c r="Z355" s="14"/>
      <c r="AA355" s="54" t="s">
        <v>860</v>
      </c>
      <c r="AB355" s="12" t="e">
        <f>+R355+S355+T355+U355+V355+W355+Y355+#REF!+#REF!+#REF!-Q355</f>
        <v>#REF!</v>
      </c>
      <c r="AC355" s="145">
        <f t="shared" si="46"/>
        <v>24326801</v>
      </c>
      <c r="AD355" s="56">
        <f t="shared" si="47"/>
        <v>1</v>
      </c>
      <c r="AE355" s="56">
        <f t="shared" si="48"/>
        <v>0</v>
      </c>
      <c r="AF355" s="56">
        <f t="shared" si="49"/>
        <v>9.2977174411995531E-3</v>
      </c>
      <c r="AG355" s="56">
        <f t="shared" si="50"/>
        <v>0</v>
      </c>
      <c r="AH355" s="192">
        <f t="shared" si="51"/>
        <v>9.2977174411995531E-3</v>
      </c>
    </row>
    <row r="356" spans="1:34" ht="13.5" customHeight="1" x14ac:dyDescent="0.2">
      <c r="A356" s="120" t="s">
        <v>843</v>
      </c>
      <c r="B356" s="57" t="s">
        <v>844</v>
      </c>
      <c r="C356" s="57" t="s">
        <v>771</v>
      </c>
      <c r="D356" s="83" t="s">
        <v>402</v>
      </c>
      <c r="E356" s="57" t="s">
        <v>380</v>
      </c>
      <c r="F356" s="57" t="s">
        <v>79</v>
      </c>
      <c r="G356" s="123" t="s">
        <v>164</v>
      </c>
      <c r="H356" s="57" t="s">
        <v>74</v>
      </c>
      <c r="I356" s="57" t="s">
        <v>32</v>
      </c>
      <c r="J356" s="21">
        <v>1683270591.6166008</v>
      </c>
      <c r="K356" s="117">
        <v>1.4999999999999999E-2</v>
      </c>
      <c r="L356" s="56" t="s">
        <v>399</v>
      </c>
      <c r="M356" s="122" t="s">
        <v>65</v>
      </c>
      <c r="N356" s="118">
        <v>2E-3</v>
      </c>
      <c r="O356" s="56"/>
      <c r="P356" s="56"/>
      <c r="Q356" s="145">
        <v>15736060</v>
      </c>
      <c r="R356" s="21">
        <v>2726407</v>
      </c>
      <c r="S356" s="21">
        <v>0</v>
      </c>
      <c r="T356" s="158">
        <v>10602690</v>
      </c>
      <c r="U356" s="158">
        <v>1363203</v>
      </c>
      <c r="V356" s="21">
        <v>943050</v>
      </c>
      <c r="W356" s="12">
        <v>100710</v>
      </c>
      <c r="X356" s="21"/>
      <c r="Y356" s="21">
        <v>0</v>
      </c>
      <c r="Z356" s="14"/>
      <c r="AA356" s="54" t="s">
        <v>860</v>
      </c>
      <c r="AB356" s="12" t="e">
        <f>+R356+S356+T356+U356+V356+W356+Y356+#REF!+#REF!+#REF!-Q356</f>
        <v>#REF!</v>
      </c>
      <c r="AC356" s="145">
        <f t="shared" si="46"/>
        <v>15635350</v>
      </c>
      <c r="AD356" s="56">
        <f t="shared" si="47"/>
        <v>0.17437454230317836</v>
      </c>
      <c r="AE356" s="56">
        <f t="shared" si="48"/>
        <v>8.7187239172771949E-2</v>
      </c>
      <c r="AF356" s="56">
        <f t="shared" si="49"/>
        <v>1.6197080930295221E-3</v>
      </c>
      <c r="AG356" s="56">
        <f t="shared" si="50"/>
        <v>8.098537494739867E-4</v>
      </c>
      <c r="AH356" s="192">
        <f t="shared" si="51"/>
        <v>9.2886729429425396E-3</v>
      </c>
    </row>
    <row r="357" spans="1:34" ht="13.5" customHeight="1" x14ac:dyDescent="0.2">
      <c r="A357" s="120" t="s">
        <v>845</v>
      </c>
      <c r="B357" s="57" t="s">
        <v>846</v>
      </c>
      <c r="C357" s="57" t="s">
        <v>771</v>
      </c>
      <c r="D357" s="83" t="s">
        <v>402</v>
      </c>
      <c r="E357" s="57" t="s">
        <v>380</v>
      </c>
      <c r="F357" s="57" t="s">
        <v>79</v>
      </c>
      <c r="G357" s="123" t="s">
        <v>164</v>
      </c>
      <c r="H357" s="57" t="s">
        <v>74</v>
      </c>
      <c r="I357" s="57" t="s">
        <v>32</v>
      </c>
      <c r="J357" s="21">
        <v>2244673823.833992</v>
      </c>
      <c r="K357" s="117">
        <v>1.4999999999999999E-2</v>
      </c>
      <c r="L357" s="56" t="s">
        <v>399</v>
      </c>
      <c r="M357" s="122" t="s">
        <v>65</v>
      </c>
      <c r="N357" s="118">
        <v>2E-3</v>
      </c>
      <c r="O357" s="56"/>
      <c r="P357" s="56"/>
      <c r="Q357" s="145">
        <v>24919779</v>
      </c>
      <c r="R357" s="21">
        <v>4504878</v>
      </c>
      <c r="S357" s="21">
        <v>0</v>
      </c>
      <c r="T357" s="158">
        <v>17343788</v>
      </c>
      <c r="U357" s="158">
        <v>2027196</v>
      </c>
      <c r="V357" s="21">
        <v>943190</v>
      </c>
      <c r="W357" s="12">
        <v>100727</v>
      </c>
      <c r="X357" s="21"/>
      <c r="Y357" s="21">
        <v>0</v>
      </c>
      <c r="Z357" s="14"/>
      <c r="AA357" s="54" t="s">
        <v>860</v>
      </c>
      <c r="AB357" s="12" t="e">
        <f>+R357+S357+T357+U357+V357+W357+Y357+#REF!+#REF!+#REF!-Q357</f>
        <v>#REF!</v>
      </c>
      <c r="AC357" s="145">
        <f t="shared" si="46"/>
        <v>24819052</v>
      </c>
      <c r="AD357" s="56">
        <f t="shared" si="47"/>
        <v>0.18150886665614788</v>
      </c>
      <c r="AE357" s="56">
        <f t="shared" si="48"/>
        <v>8.1679026257731366E-2</v>
      </c>
      <c r="AF357" s="56">
        <f t="shared" si="49"/>
        <v>2.0069187568220888E-3</v>
      </c>
      <c r="AG357" s="56">
        <f t="shared" si="50"/>
        <v>9.0311384151906253E-4</v>
      </c>
      <c r="AH357" s="192">
        <f t="shared" si="51"/>
        <v>1.1056863467854797E-2</v>
      </c>
    </row>
    <row r="358" spans="1:34" ht="13.5" customHeight="1" x14ac:dyDescent="0.2">
      <c r="A358" s="120" t="s">
        <v>847</v>
      </c>
      <c r="B358" s="57" t="s">
        <v>848</v>
      </c>
      <c r="C358" s="57" t="s">
        <v>771</v>
      </c>
      <c r="D358" s="83" t="s">
        <v>402</v>
      </c>
      <c r="E358" s="57" t="s">
        <v>380</v>
      </c>
      <c r="F358" s="57" t="s">
        <v>79</v>
      </c>
      <c r="G358" s="123" t="s">
        <v>164</v>
      </c>
      <c r="H358" s="57" t="s">
        <v>74</v>
      </c>
      <c r="I358" s="57" t="s">
        <v>32</v>
      </c>
      <c r="J358" s="21">
        <v>2539848447.671937</v>
      </c>
      <c r="K358" s="117">
        <v>1.4999999999999999E-2</v>
      </c>
      <c r="L358" s="56" t="s">
        <v>399</v>
      </c>
      <c r="M358" s="122" t="s">
        <v>65</v>
      </c>
      <c r="N358" s="118">
        <v>2E-3</v>
      </c>
      <c r="O358" s="56"/>
      <c r="P358" s="56"/>
      <c r="Q358" s="145">
        <v>24222066</v>
      </c>
      <c r="R358" s="21">
        <v>4346479</v>
      </c>
      <c r="S358" s="21">
        <v>0</v>
      </c>
      <c r="T358" s="158">
        <v>16902970</v>
      </c>
      <c r="U358" s="158">
        <v>1931768</v>
      </c>
      <c r="V358" s="21">
        <v>939800</v>
      </c>
      <c r="W358" s="12">
        <v>101049</v>
      </c>
      <c r="X358" s="21"/>
      <c r="Y358" s="21">
        <v>0</v>
      </c>
      <c r="Z358" s="14"/>
      <c r="AA358" s="29" t="s">
        <v>860</v>
      </c>
      <c r="AB358" s="12" t="e">
        <f>+R358+S358+T358+U358+V358+W358+Y358+#REF!+#REF!+#REF!-Q358</f>
        <v>#REF!</v>
      </c>
      <c r="AC358" s="145">
        <f t="shared" si="46"/>
        <v>24121017</v>
      </c>
      <c r="AD358" s="56">
        <f t="shared" si="47"/>
        <v>0.18019468250447318</v>
      </c>
      <c r="AE358" s="56">
        <f t="shared" si="48"/>
        <v>8.0086507131933951E-2</v>
      </c>
      <c r="AF358" s="56">
        <f t="shared" si="49"/>
        <v>1.7113143124677568E-3</v>
      </c>
      <c r="AG358" s="56">
        <f t="shared" si="50"/>
        <v>7.6058396388598991E-4</v>
      </c>
      <c r="AH358" s="192">
        <f t="shared" si="51"/>
        <v>9.4970300381936896E-3</v>
      </c>
    </row>
    <row r="359" spans="1:34" ht="13.5" customHeight="1" x14ac:dyDescent="0.2">
      <c r="A359" s="124" t="s">
        <v>849</v>
      </c>
      <c r="B359" s="13" t="s">
        <v>850</v>
      </c>
      <c r="C359" s="13" t="s">
        <v>851</v>
      </c>
      <c r="D359" s="57" t="s">
        <v>27</v>
      </c>
      <c r="E359" s="57" t="s">
        <v>28</v>
      </c>
      <c r="F359" s="57" t="s">
        <v>91</v>
      </c>
      <c r="G359" s="123" t="s">
        <v>852</v>
      </c>
      <c r="H359" s="13" t="s">
        <v>853</v>
      </c>
      <c r="I359" s="13" t="s">
        <v>32</v>
      </c>
      <c r="J359" s="16">
        <v>51524869338.447998</v>
      </c>
      <c r="K359" s="125" t="s">
        <v>854</v>
      </c>
      <c r="L359" s="56" t="s">
        <v>399</v>
      </c>
      <c r="M359" s="56"/>
      <c r="N359" s="126" t="s">
        <v>1294</v>
      </c>
      <c r="O359" s="56" t="s">
        <v>399</v>
      </c>
      <c r="P359" s="74" t="s">
        <v>399</v>
      </c>
      <c r="Q359" s="149">
        <v>2865356511</v>
      </c>
      <c r="R359" s="16">
        <v>1022166558</v>
      </c>
      <c r="S359" s="16">
        <v>0</v>
      </c>
      <c r="T359" s="171">
        <v>0</v>
      </c>
      <c r="U359" s="171">
        <v>65113708</v>
      </c>
      <c r="V359" s="21">
        <v>65648150</v>
      </c>
      <c r="W359" s="12">
        <v>1690338</v>
      </c>
      <c r="X359" s="16">
        <v>0</v>
      </c>
      <c r="Y359" s="16">
        <v>1386615740</v>
      </c>
      <c r="Z359" s="187">
        <v>0</v>
      </c>
      <c r="AA359" s="5">
        <v>2.8666747765972906E-2</v>
      </c>
      <c r="AB359" s="12" t="e">
        <f>+R359+S359+T359+U359+V359+W359+Y359+#REF!+#REF!+#REF!-Q359</f>
        <v>#REF!</v>
      </c>
      <c r="AC359" s="145">
        <f t="shared" si="46"/>
        <v>1152928416</v>
      </c>
      <c r="AD359" s="56">
        <f t="shared" si="47"/>
        <v>0.88658284748183358</v>
      </c>
      <c r="AE359" s="56">
        <f t="shared" si="48"/>
        <v>5.6476800377517976E-2</v>
      </c>
      <c r="AF359" s="56">
        <f t="shared" si="49"/>
        <v>1.9838314412517228E-2</v>
      </c>
      <c r="AG359" s="56">
        <f t="shared" si="50"/>
        <v>1.2637335879940208E-3</v>
      </c>
      <c r="AH359" s="192">
        <f t="shared" si="51"/>
        <v>2.2376154094187712E-2</v>
      </c>
    </row>
    <row r="360" spans="1:34" ht="13.5" customHeight="1" x14ac:dyDescent="0.2">
      <c r="A360" s="8" t="s">
        <v>855</v>
      </c>
      <c r="B360" s="57" t="s">
        <v>856</v>
      </c>
      <c r="C360" s="13" t="s">
        <v>851</v>
      </c>
      <c r="D360" s="83" t="s">
        <v>402</v>
      </c>
      <c r="E360" s="57" t="s">
        <v>380</v>
      </c>
      <c r="F360" s="57" t="s">
        <v>79</v>
      </c>
      <c r="G360" s="123" t="s">
        <v>164</v>
      </c>
      <c r="H360" s="13" t="s">
        <v>853</v>
      </c>
      <c r="I360" s="13" t="s">
        <v>32</v>
      </c>
      <c r="J360" s="67">
        <v>2000152386</v>
      </c>
      <c r="K360" s="125" t="s">
        <v>857</v>
      </c>
      <c r="L360" s="56" t="s">
        <v>399</v>
      </c>
      <c r="M360" s="56"/>
      <c r="N360" s="127" t="s">
        <v>858</v>
      </c>
      <c r="O360" s="57" t="s">
        <v>399</v>
      </c>
      <c r="P360" s="128" t="s">
        <v>859</v>
      </c>
      <c r="Q360" s="153">
        <v>17498834</v>
      </c>
      <c r="R360" s="16">
        <v>17203507</v>
      </c>
      <c r="S360" s="21">
        <v>0</v>
      </c>
      <c r="T360" s="158">
        <v>0</v>
      </c>
      <c r="U360" s="158">
        <v>0</v>
      </c>
      <c r="V360" s="21">
        <v>244000</v>
      </c>
      <c r="W360" s="12">
        <v>45077</v>
      </c>
      <c r="X360" s="21">
        <v>0</v>
      </c>
      <c r="Y360" s="21">
        <v>0</v>
      </c>
      <c r="Z360" s="14">
        <v>0</v>
      </c>
      <c r="AA360" s="54" t="s">
        <v>860</v>
      </c>
      <c r="AB360" s="12" t="e">
        <f>+R360+S360+T360+U360+V360+W360+Y360+#REF!+#REF!+#REF!-Q360</f>
        <v>#REF!</v>
      </c>
      <c r="AC360" s="145">
        <f t="shared" si="46"/>
        <v>17447507</v>
      </c>
      <c r="AD360" s="56">
        <f t="shared" si="47"/>
        <v>0.98601519403316473</v>
      </c>
      <c r="AE360" s="56">
        <f t="shared" si="48"/>
        <v>0</v>
      </c>
      <c r="AF360" s="56">
        <f t="shared" si="49"/>
        <v>8.60109815652816E-3</v>
      </c>
      <c r="AG360" s="56">
        <f t="shared" si="50"/>
        <v>0</v>
      </c>
      <c r="AH360" s="192">
        <f t="shared" si="51"/>
        <v>8.7230888616903618E-3</v>
      </c>
    </row>
    <row r="361" spans="1:34" ht="13.5" customHeight="1" x14ac:dyDescent="0.2">
      <c r="A361" s="8" t="s">
        <v>861</v>
      </c>
      <c r="B361" s="57" t="s">
        <v>862</v>
      </c>
      <c r="C361" s="13" t="s">
        <v>851</v>
      </c>
      <c r="D361" s="83" t="s">
        <v>402</v>
      </c>
      <c r="E361" s="57" t="s">
        <v>380</v>
      </c>
      <c r="F361" s="57" t="s">
        <v>79</v>
      </c>
      <c r="G361" s="123" t="s">
        <v>164</v>
      </c>
      <c r="H361" s="13" t="s">
        <v>853</v>
      </c>
      <c r="I361" s="13" t="s">
        <v>32</v>
      </c>
      <c r="J361" s="67">
        <v>1737440469.9879999</v>
      </c>
      <c r="K361" s="125" t="s">
        <v>857</v>
      </c>
      <c r="L361" s="56" t="s">
        <v>399</v>
      </c>
      <c r="M361" s="56"/>
      <c r="N361" s="127" t="s">
        <v>858</v>
      </c>
      <c r="O361" s="57" t="s">
        <v>399</v>
      </c>
      <c r="P361" s="128" t="s">
        <v>859</v>
      </c>
      <c r="Q361" s="153">
        <v>15431308</v>
      </c>
      <c r="R361" s="16">
        <v>15167981</v>
      </c>
      <c r="S361" s="21">
        <v>0</v>
      </c>
      <c r="T361" s="158">
        <v>0</v>
      </c>
      <c r="U361" s="158">
        <v>0</v>
      </c>
      <c r="V361" s="21">
        <v>212000</v>
      </c>
      <c r="W361" s="12">
        <v>45077</v>
      </c>
      <c r="X361" s="21">
        <v>0</v>
      </c>
      <c r="Y361" s="21">
        <v>0</v>
      </c>
      <c r="Z361" s="14">
        <v>0</v>
      </c>
      <c r="AA361" s="54" t="s">
        <v>860</v>
      </c>
      <c r="AB361" s="12" t="e">
        <f>+R361+S361+T361+U361+V361+W361+Y361+#REF!+#REF!+#REF!-Q361</f>
        <v>#REF!</v>
      </c>
      <c r="AC361" s="145">
        <f t="shared" si="46"/>
        <v>15379981</v>
      </c>
      <c r="AD361" s="56">
        <f t="shared" si="47"/>
        <v>0.98621584773089122</v>
      </c>
      <c r="AE361" s="56">
        <f t="shared" si="48"/>
        <v>0</v>
      </c>
      <c r="AF361" s="56">
        <f t="shared" si="49"/>
        <v>8.730072346078574E-3</v>
      </c>
      <c r="AG361" s="56">
        <f t="shared" si="50"/>
        <v>0</v>
      </c>
      <c r="AH361" s="192">
        <f t="shared" si="51"/>
        <v>8.8520909151530384E-3</v>
      </c>
    </row>
    <row r="362" spans="1:34" ht="13.5" customHeight="1" x14ac:dyDescent="0.2">
      <c r="A362" s="8" t="s">
        <v>863</v>
      </c>
      <c r="B362" s="57" t="s">
        <v>864</v>
      </c>
      <c r="C362" s="13" t="s">
        <v>851</v>
      </c>
      <c r="D362" s="83" t="s">
        <v>402</v>
      </c>
      <c r="E362" s="57" t="s">
        <v>380</v>
      </c>
      <c r="F362" s="57" t="s">
        <v>79</v>
      </c>
      <c r="G362" s="123" t="s">
        <v>164</v>
      </c>
      <c r="H362" s="13" t="s">
        <v>853</v>
      </c>
      <c r="I362" s="13" t="s">
        <v>32</v>
      </c>
      <c r="J362" s="67">
        <v>1168102076.9000001</v>
      </c>
      <c r="K362" s="125" t="s">
        <v>857</v>
      </c>
      <c r="L362" s="56" t="s">
        <v>399</v>
      </c>
      <c r="M362" s="56"/>
      <c r="N362" s="127" t="s">
        <v>858</v>
      </c>
      <c r="O362" s="57" t="s">
        <v>399</v>
      </c>
      <c r="P362" s="128" t="s">
        <v>859</v>
      </c>
      <c r="Q362" s="153">
        <v>10270819</v>
      </c>
      <c r="R362" s="16">
        <v>10084053</v>
      </c>
      <c r="S362" s="21">
        <v>0</v>
      </c>
      <c r="T362" s="158">
        <v>0</v>
      </c>
      <c r="U362" s="158">
        <v>0</v>
      </c>
      <c r="V362" s="21">
        <v>142000</v>
      </c>
      <c r="W362" s="12">
        <v>44766</v>
      </c>
      <c r="X362" s="21">
        <v>0</v>
      </c>
      <c r="Y362" s="21">
        <v>0</v>
      </c>
      <c r="Z362" s="14">
        <v>0</v>
      </c>
      <c r="AA362" s="29" t="s">
        <v>860</v>
      </c>
      <c r="AB362" s="12" t="e">
        <f>+R362+S362+T362+U362+V362+W362+Y362+#REF!+#REF!+#REF!-Q362</f>
        <v>#REF!</v>
      </c>
      <c r="AC362" s="145">
        <f t="shared" si="46"/>
        <v>10226053</v>
      </c>
      <c r="AD362" s="56">
        <f t="shared" si="47"/>
        <v>0.98611389946834815</v>
      </c>
      <c r="AE362" s="56">
        <f t="shared" si="48"/>
        <v>0</v>
      </c>
      <c r="AF362" s="56">
        <f t="shared" si="49"/>
        <v>8.6328525557987559E-3</v>
      </c>
      <c r="AG362" s="56">
        <f t="shared" si="50"/>
        <v>0</v>
      </c>
      <c r="AH362" s="192">
        <f t="shared" si="51"/>
        <v>8.754417274163824E-3</v>
      </c>
    </row>
    <row r="363" spans="1:34" ht="13.5" customHeight="1" x14ac:dyDescent="0.2">
      <c r="A363" s="129" t="s">
        <v>865</v>
      </c>
      <c r="B363" s="83" t="s">
        <v>866</v>
      </c>
      <c r="C363" s="83" t="s">
        <v>867</v>
      </c>
      <c r="D363" s="57" t="s">
        <v>27</v>
      </c>
      <c r="E363" s="57" t="s">
        <v>28</v>
      </c>
      <c r="F363" s="57" t="s">
        <v>41</v>
      </c>
      <c r="G363" s="130" t="s">
        <v>46</v>
      </c>
      <c r="H363" s="83" t="s">
        <v>74</v>
      </c>
      <c r="I363" s="83" t="s">
        <v>32</v>
      </c>
      <c r="J363" s="21">
        <v>1432880144.5232878</v>
      </c>
      <c r="K363" s="55" t="s">
        <v>868</v>
      </c>
      <c r="L363" s="56" t="s">
        <v>399</v>
      </c>
      <c r="M363" s="56" t="s">
        <v>65</v>
      </c>
      <c r="N363" s="56" t="s">
        <v>412</v>
      </c>
      <c r="O363" s="59">
        <v>4.7499999999999999E-3</v>
      </c>
      <c r="P363" s="56" t="s">
        <v>399</v>
      </c>
      <c r="Q363" s="145">
        <v>32595436.800000001</v>
      </c>
      <c r="R363" s="21">
        <v>28809459</v>
      </c>
      <c r="S363" s="21">
        <v>0</v>
      </c>
      <c r="T363" s="158">
        <v>716099</v>
      </c>
      <c r="U363" s="158">
        <v>1443230</v>
      </c>
      <c r="V363" s="21">
        <v>1199470</v>
      </c>
      <c r="W363" s="12">
        <v>353452.79999999999</v>
      </c>
      <c r="X363" s="21"/>
      <c r="Y363" s="21"/>
      <c r="Z363" s="180">
        <v>6.1999999999999998E-3</v>
      </c>
      <c r="AA363" s="62">
        <v>3.1399999999999997E-2</v>
      </c>
      <c r="AB363" s="12" t="e">
        <f>+R363+S363+T363+U363+V363+W363+Y363+#REF!+#REF!+#REF!-Q363</f>
        <v>#REF!</v>
      </c>
      <c r="AC363" s="145">
        <f t="shared" si="46"/>
        <v>32168258</v>
      </c>
      <c r="AD363" s="56">
        <f t="shared" si="47"/>
        <v>0.89558654372891433</v>
      </c>
      <c r="AE363" s="56">
        <f t="shared" si="48"/>
        <v>4.4865034345347519E-2</v>
      </c>
      <c r="AF363" s="56">
        <f t="shared" si="49"/>
        <v>2.0105979631384149E-2</v>
      </c>
      <c r="AG363" s="56">
        <f t="shared" si="50"/>
        <v>1.0072231131935711E-3</v>
      </c>
      <c r="AH363" s="192">
        <f t="shared" si="51"/>
        <v>2.8650068920943995E-2</v>
      </c>
    </row>
    <row r="364" spans="1:34" ht="13.5" customHeight="1" x14ac:dyDescent="0.2">
      <c r="A364" s="129" t="s">
        <v>869</v>
      </c>
      <c r="B364" s="57" t="s">
        <v>870</v>
      </c>
      <c r="C364" s="83" t="s">
        <v>867</v>
      </c>
      <c r="D364" s="57" t="s">
        <v>27</v>
      </c>
      <c r="E364" s="57" t="s">
        <v>28</v>
      </c>
      <c r="F364" s="57" t="s">
        <v>29</v>
      </c>
      <c r="G364" s="130" t="s">
        <v>63</v>
      </c>
      <c r="H364" s="57" t="s">
        <v>64</v>
      </c>
      <c r="I364" s="83" t="s">
        <v>32</v>
      </c>
      <c r="J364" s="21">
        <v>721613693.4679482</v>
      </c>
      <c r="K364" s="55" t="s">
        <v>871</v>
      </c>
      <c r="L364" s="56" t="s">
        <v>399</v>
      </c>
      <c r="M364" s="56" t="s">
        <v>65</v>
      </c>
      <c r="N364" s="56" t="s">
        <v>412</v>
      </c>
      <c r="O364" s="59">
        <v>4.7499999999999999E-3</v>
      </c>
      <c r="P364" s="56" t="s">
        <v>399</v>
      </c>
      <c r="Q364" s="145">
        <v>12141012.790607139</v>
      </c>
      <c r="R364" s="21">
        <v>9864199.0882025287</v>
      </c>
      <c r="S364" s="21">
        <v>0</v>
      </c>
      <c r="T364" s="158">
        <v>345113.89177747961</v>
      </c>
      <c r="U364" s="158">
        <v>720052.65039341233</v>
      </c>
      <c r="V364" s="21">
        <v>1018757.551887405</v>
      </c>
      <c r="W364" s="12">
        <v>146887.93339906615</v>
      </c>
      <c r="X364" s="21"/>
      <c r="Y364" s="21"/>
      <c r="Z364" s="57"/>
      <c r="AA364" s="62">
        <v>1.83E-2</v>
      </c>
      <c r="AB364" s="12" t="e">
        <f>+R364+S364+T364+U364+V364+W364+Y364+#REF!+#REF!+#REF!-Q364</f>
        <v>#REF!</v>
      </c>
      <c r="AC364" s="145">
        <f t="shared" si="46"/>
        <v>11948123.182260824</v>
      </c>
      <c r="AD364" s="56">
        <f t="shared" si="47"/>
        <v>0.82558565372407089</v>
      </c>
      <c r="AE364" s="56">
        <f t="shared" si="48"/>
        <v>6.0264916875184406E-2</v>
      </c>
      <c r="AF364" s="56">
        <f t="shared" si="49"/>
        <v>1.3669639555753061E-2</v>
      </c>
      <c r="AG364" s="56">
        <f t="shared" si="50"/>
        <v>9.9783673302119061E-4</v>
      </c>
      <c r="AH364" s="192">
        <f t="shared" si="51"/>
        <v>1.6557506170427908E-2</v>
      </c>
    </row>
    <row r="365" spans="1:34" ht="13.5" customHeight="1" x14ac:dyDescent="0.2">
      <c r="A365" s="129" t="s">
        <v>872</v>
      </c>
      <c r="B365" s="57" t="s">
        <v>873</v>
      </c>
      <c r="C365" s="83" t="s">
        <v>867</v>
      </c>
      <c r="D365" s="57" t="s">
        <v>27</v>
      </c>
      <c r="E365" s="57" t="s">
        <v>28</v>
      </c>
      <c r="F365" s="57" t="s">
        <v>29</v>
      </c>
      <c r="G365" s="130" t="s">
        <v>63</v>
      </c>
      <c r="H365" s="57" t="s">
        <v>64</v>
      </c>
      <c r="I365" s="83" t="s">
        <v>32</v>
      </c>
      <c r="J365" s="21">
        <v>1212973.592306081</v>
      </c>
      <c r="K365" s="55" t="s">
        <v>874</v>
      </c>
      <c r="L365" s="56" t="s">
        <v>399</v>
      </c>
      <c r="M365" s="56" t="s">
        <v>65</v>
      </c>
      <c r="N365" s="56" t="s">
        <v>412</v>
      </c>
      <c r="O365" s="59">
        <v>4.7499999999999999E-3</v>
      </c>
      <c r="P365" s="56" t="s">
        <v>399</v>
      </c>
      <c r="Q365" s="145">
        <v>20408.049392858338</v>
      </c>
      <c r="R365" s="21">
        <v>16580.91179747109</v>
      </c>
      <c r="S365" s="21">
        <v>0</v>
      </c>
      <c r="T365" s="158">
        <v>580.1082225203852</v>
      </c>
      <c r="U365" s="158">
        <v>1210.3496065876775</v>
      </c>
      <c r="V365" s="21">
        <v>1712.4481125948885</v>
      </c>
      <c r="W365" s="12">
        <v>246.90660093383531</v>
      </c>
      <c r="X365" s="21"/>
      <c r="Y365" s="21"/>
      <c r="Z365" s="57"/>
      <c r="AA365" s="62">
        <v>1.83E-2</v>
      </c>
      <c r="AB365" s="12" t="e">
        <f>+R365+S365+T365+U365+V365+W365+Y365+#REF!+#REF!+#REF!-Q365</f>
        <v>#REF!</v>
      </c>
      <c r="AC365" s="145">
        <f t="shared" si="46"/>
        <v>20083.817739174043</v>
      </c>
      <c r="AD365" s="56">
        <f t="shared" si="47"/>
        <v>0.82558565372407067</v>
      </c>
      <c r="AE365" s="56">
        <f t="shared" si="48"/>
        <v>6.0264916875184399E-2</v>
      </c>
      <c r="AF365" s="56">
        <f t="shared" si="49"/>
        <v>1.3669639555753061E-2</v>
      </c>
      <c r="AG365" s="56">
        <f t="shared" si="50"/>
        <v>9.9783673302119061E-4</v>
      </c>
      <c r="AH365" s="192">
        <f t="shared" si="51"/>
        <v>1.6557506170427908E-2</v>
      </c>
    </row>
    <row r="366" spans="1:34" ht="13.5" customHeight="1" x14ac:dyDescent="0.2">
      <c r="A366" s="129" t="s">
        <v>875</v>
      </c>
      <c r="B366" s="57" t="s">
        <v>876</v>
      </c>
      <c r="C366" s="83" t="s">
        <v>867</v>
      </c>
      <c r="D366" s="57" t="s">
        <v>27</v>
      </c>
      <c r="E366" s="57" t="s">
        <v>28</v>
      </c>
      <c r="F366" s="57" t="s">
        <v>29</v>
      </c>
      <c r="G366" s="130" t="s">
        <v>277</v>
      </c>
      <c r="H366" s="57" t="s">
        <v>64</v>
      </c>
      <c r="I366" s="83" t="s">
        <v>32</v>
      </c>
      <c r="J366" s="21">
        <v>317566012.69589043</v>
      </c>
      <c r="K366" s="55" t="s">
        <v>877</v>
      </c>
      <c r="L366" s="56" t="s">
        <v>399</v>
      </c>
      <c r="M366" s="56" t="s">
        <v>65</v>
      </c>
      <c r="N366" s="56" t="s">
        <v>412</v>
      </c>
      <c r="O366" s="59">
        <v>4.7499999999999999E-3</v>
      </c>
      <c r="P366" s="56" t="s">
        <v>399</v>
      </c>
      <c r="Q366" s="145">
        <v>6326803</v>
      </c>
      <c r="R366" s="21">
        <v>4718556</v>
      </c>
      <c r="S366" s="21">
        <v>0</v>
      </c>
      <c r="T366" s="158">
        <v>151951</v>
      </c>
      <c r="U366" s="158">
        <v>317063</v>
      </c>
      <c r="V366" s="21">
        <v>916470</v>
      </c>
      <c r="W366" s="12">
        <v>176684</v>
      </c>
      <c r="X366" s="21"/>
      <c r="Y366" s="21"/>
      <c r="Z366" s="180">
        <v>1.1999999999999999E-3</v>
      </c>
      <c r="AA366" s="62">
        <v>2.2700000000000001E-2</v>
      </c>
      <c r="AB366" s="12" t="e">
        <f>+R366+S366+T366+U366+V366+W366+Y366+#REF!+#REF!+#REF!-Q366</f>
        <v>#REF!</v>
      </c>
      <c r="AC366" s="145">
        <f t="shared" si="46"/>
        <v>6104040</v>
      </c>
      <c r="AD366" s="56">
        <f t="shared" si="47"/>
        <v>0.77302180195411563</v>
      </c>
      <c r="AE366" s="56">
        <f t="shared" si="48"/>
        <v>5.1943139297907615E-2</v>
      </c>
      <c r="AF366" s="56">
        <f t="shared" si="49"/>
        <v>1.4858504409659901E-2</v>
      </c>
      <c r="AG366" s="56">
        <f t="shared" si="50"/>
        <v>9.9841603737244977E-4</v>
      </c>
      <c r="AH366" s="192">
        <f t="shared" si="51"/>
        <v>2.0421326451723881E-2</v>
      </c>
    </row>
    <row r="367" spans="1:34" ht="13.5" customHeight="1" x14ac:dyDescent="0.2">
      <c r="A367" s="129" t="s">
        <v>878</v>
      </c>
      <c r="B367" s="57" t="s">
        <v>879</v>
      </c>
      <c r="C367" s="83" t="s">
        <v>867</v>
      </c>
      <c r="D367" s="57" t="s">
        <v>27</v>
      </c>
      <c r="E367" s="57" t="s">
        <v>28</v>
      </c>
      <c r="F367" s="57" t="s">
        <v>29</v>
      </c>
      <c r="G367" s="130" t="s">
        <v>277</v>
      </c>
      <c r="H367" s="57" t="s">
        <v>64</v>
      </c>
      <c r="I367" s="83" t="s">
        <v>32</v>
      </c>
      <c r="J367" s="21">
        <v>193155967.97808218</v>
      </c>
      <c r="K367" s="55" t="s">
        <v>880</v>
      </c>
      <c r="L367" s="56" t="s">
        <v>399</v>
      </c>
      <c r="M367" s="56" t="s">
        <v>65</v>
      </c>
      <c r="N367" s="56" t="s">
        <v>412</v>
      </c>
      <c r="O367" s="59">
        <v>4.7499999999999999E-3</v>
      </c>
      <c r="P367" s="56" t="s">
        <v>399</v>
      </c>
      <c r="Q367" s="145">
        <v>4470498.6100000003</v>
      </c>
      <c r="R367" s="21">
        <v>3116931</v>
      </c>
      <c r="S367" s="21">
        <v>0</v>
      </c>
      <c r="T367" s="158">
        <v>91582</v>
      </c>
      <c r="U367" s="158">
        <v>192977</v>
      </c>
      <c r="V367" s="21">
        <v>887470</v>
      </c>
      <c r="W367" s="12">
        <v>135459.60999999999</v>
      </c>
      <c r="X367" s="21"/>
      <c r="Y367" s="21"/>
      <c r="Z367" s="180">
        <v>1.2999999999999999E-3</v>
      </c>
      <c r="AA367" s="62">
        <v>2.63E-2</v>
      </c>
      <c r="AB367" s="12" t="e">
        <f>+R367+S367+T367+U367+V367+W367+Y367+#REF!+#REF!+#REF!-Q367</f>
        <v>#REF!</v>
      </c>
      <c r="AC367" s="145">
        <f t="shared" si="46"/>
        <v>4288960</v>
      </c>
      <c r="AD367" s="56">
        <f t="shared" si="47"/>
        <v>0.72673352048048945</v>
      </c>
      <c r="AE367" s="56">
        <f t="shared" si="48"/>
        <v>4.4993891292994102E-2</v>
      </c>
      <c r="AF367" s="56">
        <f t="shared" si="49"/>
        <v>1.6136860965919958E-2</v>
      </c>
      <c r="AG367" s="56">
        <f t="shared" si="50"/>
        <v>9.9907345354142778E-4</v>
      </c>
      <c r="AH367" s="192">
        <f t="shared" si="51"/>
        <v>2.3504646560476336E-2</v>
      </c>
    </row>
    <row r="368" spans="1:34" ht="13.5" customHeight="1" x14ac:dyDescent="0.2">
      <c r="A368" s="129" t="s">
        <v>881</v>
      </c>
      <c r="B368" s="83" t="s">
        <v>882</v>
      </c>
      <c r="C368" s="83" t="s">
        <v>867</v>
      </c>
      <c r="D368" s="57" t="s">
        <v>27</v>
      </c>
      <c r="E368" s="57" t="s">
        <v>28</v>
      </c>
      <c r="F368" s="57" t="s">
        <v>29</v>
      </c>
      <c r="G368" s="57" t="s">
        <v>46</v>
      </c>
      <c r="H368" s="83" t="s">
        <v>74</v>
      </c>
      <c r="I368" s="83" t="s">
        <v>32</v>
      </c>
      <c r="J368" s="21">
        <v>2803616498.3110971</v>
      </c>
      <c r="K368" s="55" t="s">
        <v>868</v>
      </c>
      <c r="L368" s="56" t="s">
        <v>399</v>
      </c>
      <c r="M368" s="56" t="s">
        <v>65</v>
      </c>
      <c r="N368" s="56" t="s">
        <v>883</v>
      </c>
      <c r="O368" s="59">
        <v>4.7499999999999999E-3</v>
      </c>
      <c r="P368" s="56" t="s">
        <v>399</v>
      </c>
      <c r="Q368" s="145">
        <v>64000389.026692003</v>
      </c>
      <c r="R368" s="21">
        <v>56086428</v>
      </c>
      <c r="S368" s="21">
        <v>0</v>
      </c>
      <c r="T368" s="158">
        <v>1400397.978751882</v>
      </c>
      <c r="U368" s="158">
        <v>4869790.8532806803</v>
      </c>
      <c r="V368" s="21">
        <v>1270177.3974275682</v>
      </c>
      <c r="W368" s="12">
        <v>354810.54580944194</v>
      </c>
      <c r="X368" s="21"/>
      <c r="Y368" s="21"/>
      <c r="Z368" s="57"/>
      <c r="AA368" s="62">
        <v>2.2800000000000001E-2</v>
      </c>
      <c r="AB368" s="12" t="e">
        <f>+R368+S368+T368+U368+V368+W368+Y368+#REF!+#REF!+#REF!-Q368</f>
        <v>#REF!</v>
      </c>
      <c r="AC368" s="145">
        <f t="shared" si="46"/>
        <v>63626794.229460128</v>
      </c>
      <c r="AD368" s="56">
        <f t="shared" si="47"/>
        <v>0.88149070968015497</v>
      </c>
      <c r="AE368" s="56">
        <f t="shared" si="48"/>
        <v>7.6536794164397751E-2</v>
      </c>
      <c r="AF368" s="56">
        <f t="shared" si="49"/>
        <v>2.0005028517197893E-2</v>
      </c>
      <c r="AG368" s="56">
        <f t="shared" si="50"/>
        <v>1.7369675403944333E-3</v>
      </c>
      <c r="AH368" s="192">
        <f t="shared" si="51"/>
        <v>2.2694542662232513E-2</v>
      </c>
    </row>
    <row r="369" spans="1:34" ht="13.5" customHeight="1" x14ac:dyDescent="0.2">
      <c r="A369" s="129" t="s">
        <v>884</v>
      </c>
      <c r="B369" s="83" t="s">
        <v>885</v>
      </c>
      <c r="C369" s="83" t="s">
        <v>867</v>
      </c>
      <c r="D369" s="57" t="s">
        <v>27</v>
      </c>
      <c r="E369" s="57" t="s">
        <v>28</v>
      </c>
      <c r="F369" s="57" t="s">
        <v>29</v>
      </c>
      <c r="G369" s="57" t="s">
        <v>46</v>
      </c>
      <c r="H369" s="83" t="s">
        <v>74</v>
      </c>
      <c r="I369" s="83" t="s">
        <v>32</v>
      </c>
      <c r="J369" s="21">
        <v>1322796824.5149617</v>
      </c>
      <c r="K369" s="55" t="s">
        <v>886</v>
      </c>
      <c r="L369" s="56" t="s">
        <v>399</v>
      </c>
      <c r="M369" s="56" t="s">
        <v>65</v>
      </c>
      <c r="N369" s="56" t="s">
        <v>883</v>
      </c>
      <c r="O369" s="59">
        <v>4.7499999999999999E-3</v>
      </c>
      <c r="P369" s="56" t="s">
        <v>399</v>
      </c>
      <c r="Q369" s="145">
        <v>13014446.533308003</v>
      </c>
      <c r="R369" s="21">
        <v>9280497</v>
      </c>
      <c r="S369" s="21">
        <v>0</v>
      </c>
      <c r="T369" s="158">
        <v>660733.02124811802</v>
      </c>
      <c r="U369" s="158">
        <v>2297655.1467193197</v>
      </c>
      <c r="V369" s="21">
        <v>599292.60257243202</v>
      </c>
      <c r="W369" s="12">
        <v>167406.01419055805</v>
      </c>
      <c r="X369" s="21"/>
      <c r="Y369" s="21"/>
      <c r="Z369" s="57"/>
      <c r="AA369" s="62">
        <v>9.7999999999999997E-3</v>
      </c>
      <c r="AB369" s="12" t="e">
        <f>+R369+S369+T369+U369+V369+W369+Y369+#REF!+#REF!+#REF!-Q369</f>
        <v>#REF!</v>
      </c>
      <c r="AC369" s="145">
        <f t="shared" si="46"/>
        <v>12838177.770539869</v>
      </c>
      <c r="AD369" s="56">
        <f t="shared" si="47"/>
        <v>0.72288273038999507</v>
      </c>
      <c r="AE369" s="56">
        <f t="shared" si="48"/>
        <v>0.1789705040532944</v>
      </c>
      <c r="AF369" s="56">
        <f t="shared" si="49"/>
        <v>7.0158143926622582E-3</v>
      </c>
      <c r="AG369" s="56">
        <f t="shared" si="50"/>
        <v>1.7369675403944333E-3</v>
      </c>
      <c r="AH369" s="192">
        <f t="shared" si="51"/>
        <v>9.7053285376968793E-3</v>
      </c>
    </row>
    <row r="370" spans="1:34" ht="13.5" customHeight="1" x14ac:dyDescent="0.2">
      <c r="A370" s="129" t="s">
        <v>887</v>
      </c>
      <c r="B370" s="83" t="s">
        <v>888</v>
      </c>
      <c r="C370" s="83" t="s">
        <v>867</v>
      </c>
      <c r="D370" s="57" t="s">
        <v>27</v>
      </c>
      <c r="E370" s="57" t="s">
        <v>28</v>
      </c>
      <c r="F370" s="57" t="s">
        <v>45</v>
      </c>
      <c r="G370" s="57" t="s">
        <v>46</v>
      </c>
      <c r="H370" s="83" t="s">
        <v>64</v>
      </c>
      <c r="I370" s="83" t="s">
        <v>32</v>
      </c>
      <c r="J370" s="21">
        <v>1267579290.7698631</v>
      </c>
      <c r="K370" s="55" t="s">
        <v>868</v>
      </c>
      <c r="L370" s="56" t="s">
        <v>399</v>
      </c>
      <c r="M370" s="56" t="s">
        <v>65</v>
      </c>
      <c r="N370" s="56" t="s">
        <v>412</v>
      </c>
      <c r="O370" s="59">
        <v>4.7499999999999999E-3</v>
      </c>
      <c r="P370" s="56" t="s">
        <v>399</v>
      </c>
      <c r="Q370" s="145">
        <v>28560904</v>
      </c>
      <c r="R370" s="21">
        <v>25352967</v>
      </c>
      <c r="S370" s="21">
        <v>0</v>
      </c>
      <c r="T370" s="158">
        <v>633824</v>
      </c>
      <c r="U370" s="158">
        <v>1267649</v>
      </c>
      <c r="V370" s="21">
        <v>1153470</v>
      </c>
      <c r="W370" s="12">
        <v>152994</v>
      </c>
      <c r="X370" s="21"/>
      <c r="Y370" s="21"/>
      <c r="Z370" s="57"/>
      <c r="AA370" s="62">
        <v>2.2499999999999999E-2</v>
      </c>
      <c r="AB370" s="12" t="e">
        <f>+R370+S370+T370+U370+V370+W370+Y370+#REF!+#REF!+#REF!-Q370</f>
        <v>#REF!</v>
      </c>
      <c r="AC370" s="145">
        <f t="shared" si="46"/>
        <v>28407910</v>
      </c>
      <c r="AD370" s="56">
        <f t="shared" si="47"/>
        <v>0.89246153624113844</v>
      </c>
      <c r="AE370" s="56">
        <f t="shared" si="48"/>
        <v>4.4623099693008039E-2</v>
      </c>
      <c r="AF370" s="56">
        <f t="shared" si="49"/>
        <v>2.0001089623830869E-2</v>
      </c>
      <c r="AG370" s="56">
        <f t="shared" si="50"/>
        <v>1.0000549939799778E-3</v>
      </c>
      <c r="AH370" s="192">
        <f t="shared" si="51"/>
        <v>2.2411150297940323E-2</v>
      </c>
    </row>
    <row r="371" spans="1:34" ht="13.5" customHeight="1" x14ac:dyDescent="0.2">
      <c r="A371" s="129" t="s">
        <v>889</v>
      </c>
      <c r="B371" s="83" t="s">
        <v>890</v>
      </c>
      <c r="C371" s="83" t="s">
        <v>867</v>
      </c>
      <c r="D371" s="57" t="s">
        <v>27</v>
      </c>
      <c r="E371" s="57" t="s">
        <v>28</v>
      </c>
      <c r="F371" s="57" t="s">
        <v>29</v>
      </c>
      <c r="G371" s="57" t="s">
        <v>38</v>
      </c>
      <c r="H371" s="83" t="s">
        <v>64</v>
      </c>
      <c r="I371" s="83" t="s">
        <v>32</v>
      </c>
      <c r="J371" s="21">
        <v>6220531973.6242847</v>
      </c>
      <c r="K371" s="55" t="s">
        <v>891</v>
      </c>
      <c r="L371" s="56" t="s">
        <v>399</v>
      </c>
      <c r="M371" s="56" t="s">
        <v>65</v>
      </c>
      <c r="N371" s="56" t="s">
        <v>412</v>
      </c>
      <c r="O371" s="59">
        <v>7.5000000000000002E-4</v>
      </c>
      <c r="P371" s="56" t="s">
        <v>399</v>
      </c>
      <c r="Q371" s="145">
        <v>86578749.292391524</v>
      </c>
      <c r="R371" s="21">
        <v>74712762</v>
      </c>
      <c r="S371" s="21">
        <v>0</v>
      </c>
      <c r="T371" s="158">
        <v>3105702.2365759048</v>
      </c>
      <c r="U371" s="158">
        <v>6211404.4731518095</v>
      </c>
      <c r="V371" s="21">
        <v>2262561.9573327922</v>
      </c>
      <c r="W371" s="12">
        <v>243509.45335053786</v>
      </c>
      <c r="X371" s="21"/>
      <c r="Y371" s="21"/>
      <c r="Z371" s="57"/>
      <c r="AA371" s="62">
        <v>1.3899999999999999E-2</v>
      </c>
      <c r="AB371" s="12" t="e">
        <f>+R371+S371+T371+U371+V371+W371+Y371+#REF!+#REF!+#REF!-Q371</f>
        <v>#REF!</v>
      </c>
      <c r="AC371" s="145">
        <f t="shared" si="46"/>
        <v>86292430.667060494</v>
      </c>
      <c r="AD371" s="56">
        <f t="shared" si="47"/>
        <v>0.86580898721305022</v>
      </c>
      <c r="AE371" s="56">
        <f t="shared" si="48"/>
        <v>7.1980872773384788E-2</v>
      </c>
      <c r="AF371" s="56">
        <f t="shared" si="49"/>
        <v>1.2010670842427951E-2</v>
      </c>
      <c r="AG371" s="56">
        <f t="shared" si="50"/>
        <v>9.9853268168845102E-4</v>
      </c>
      <c r="AH371" s="192">
        <f t="shared" si="51"/>
        <v>1.3872194698612523E-2</v>
      </c>
    </row>
    <row r="372" spans="1:34" ht="13.5" customHeight="1" x14ac:dyDescent="0.2">
      <c r="A372" s="129" t="s">
        <v>892</v>
      </c>
      <c r="B372" s="83" t="s">
        <v>893</v>
      </c>
      <c r="C372" s="83" t="s">
        <v>867</v>
      </c>
      <c r="D372" s="57" t="s">
        <v>27</v>
      </c>
      <c r="E372" s="57" t="s">
        <v>28</v>
      </c>
      <c r="F372" s="57" t="s">
        <v>29</v>
      </c>
      <c r="G372" s="57" t="s">
        <v>38</v>
      </c>
      <c r="H372" s="83" t="s">
        <v>64</v>
      </c>
      <c r="I372" s="83" t="s">
        <v>32</v>
      </c>
      <c r="J372" s="21">
        <v>3153312439.9333401</v>
      </c>
      <c r="K372" s="55" t="s">
        <v>894</v>
      </c>
      <c r="L372" s="56" t="s">
        <v>399</v>
      </c>
      <c r="M372" s="56" t="s">
        <v>65</v>
      </c>
      <c r="N372" s="56" t="s">
        <v>412</v>
      </c>
      <c r="O372" s="59">
        <v>7.5000000000000002E-4</v>
      </c>
      <c r="P372" s="56" t="s">
        <v>399</v>
      </c>
      <c r="Q372" s="145">
        <v>24980475.987608448</v>
      </c>
      <c r="R372" s="21">
        <v>18965369</v>
      </c>
      <c r="S372" s="21">
        <v>0</v>
      </c>
      <c r="T372" s="158">
        <v>1574342.7634240952</v>
      </c>
      <c r="U372" s="158">
        <v>3148685.5268481905</v>
      </c>
      <c r="V372" s="21">
        <v>1146938.0426672078</v>
      </c>
      <c r="W372" s="12">
        <v>123439.82664946215</v>
      </c>
      <c r="X372" s="21"/>
      <c r="Y372" s="21"/>
      <c r="Z372" s="57"/>
      <c r="AA372" s="62">
        <v>7.9000000000000008E-3</v>
      </c>
      <c r="AB372" s="12" t="e">
        <f>+R372+S372+T372+U372+V372+W372+Y372+#REF!+#REF!+#REF!-Q372</f>
        <v>#REF!</v>
      </c>
      <c r="AC372" s="145">
        <f t="shared" si="46"/>
        <v>24835335.332939491</v>
      </c>
      <c r="AD372" s="56">
        <f t="shared" si="47"/>
        <v>0.76364457116252171</v>
      </c>
      <c r="AE372" s="56">
        <f t="shared" si="48"/>
        <v>0.12678248490053767</v>
      </c>
      <c r="AF372" s="56">
        <f t="shared" si="49"/>
        <v>6.01442748261283E-3</v>
      </c>
      <c r="AG372" s="56">
        <f t="shared" si="50"/>
        <v>9.9853268168845102E-4</v>
      </c>
      <c r="AH372" s="192">
        <f t="shared" si="51"/>
        <v>7.8759513387974024E-3</v>
      </c>
    </row>
    <row r="373" spans="1:34" ht="13.5" customHeight="1" x14ac:dyDescent="0.2">
      <c r="A373" s="129" t="s">
        <v>895</v>
      </c>
      <c r="B373" s="83" t="s">
        <v>896</v>
      </c>
      <c r="C373" s="83" t="s">
        <v>867</v>
      </c>
      <c r="D373" s="57" t="s">
        <v>27</v>
      </c>
      <c r="E373" s="57" t="s">
        <v>28</v>
      </c>
      <c r="F373" s="57" t="s">
        <v>29</v>
      </c>
      <c r="G373" s="83" t="s">
        <v>100</v>
      </c>
      <c r="H373" s="83" t="s">
        <v>64</v>
      </c>
      <c r="I373" s="83" t="s">
        <v>32</v>
      </c>
      <c r="J373" s="21">
        <v>87696378438.02002</v>
      </c>
      <c r="K373" s="55" t="s">
        <v>897</v>
      </c>
      <c r="L373" s="56" t="s">
        <v>399</v>
      </c>
      <c r="M373" s="56" t="s">
        <v>65</v>
      </c>
      <c r="N373" s="56" t="s">
        <v>412</v>
      </c>
      <c r="O373" s="59">
        <v>7.5000000000000002E-4</v>
      </c>
      <c r="P373" s="56" t="s">
        <v>399</v>
      </c>
      <c r="Q373" s="145">
        <v>859801450.56189394</v>
      </c>
      <c r="R373" s="21">
        <v>745411878</v>
      </c>
      <c r="S373" s="21">
        <v>0</v>
      </c>
      <c r="T373" s="158">
        <v>30159543.7276875</v>
      </c>
      <c r="U373" s="158">
        <v>61299996.753882326</v>
      </c>
      <c r="V373" s="21">
        <v>22765669.187355231</v>
      </c>
      <c r="W373" s="12">
        <v>164362.89296898729</v>
      </c>
      <c r="X373" s="21"/>
      <c r="Y373" s="21"/>
      <c r="Z373" s="57"/>
      <c r="AA373" s="62">
        <v>9.7999999999999997E-3</v>
      </c>
      <c r="AB373" s="12" t="e">
        <f>+R373+S373+T373+U373+V373+W373+Y373+#REF!+#REF!+#REF!-Q373</f>
        <v>#REF!</v>
      </c>
      <c r="AC373" s="145">
        <f t="shared" si="46"/>
        <v>859637087.66892505</v>
      </c>
      <c r="AD373" s="56">
        <f t="shared" si="47"/>
        <v>0.86712391623461804</v>
      </c>
      <c r="AE373" s="56">
        <f t="shared" si="48"/>
        <v>7.1309157821598079E-2</v>
      </c>
      <c r="AF373" s="56">
        <f t="shared" si="49"/>
        <v>8.4999163166905988E-3</v>
      </c>
      <c r="AG373" s="56">
        <f t="shared" si="50"/>
        <v>6.9900260245303624E-4</v>
      </c>
      <c r="AH373" s="192">
        <f t="shared" si="51"/>
        <v>9.8024240336957481E-3</v>
      </c>
    </row>
    <row r="374" spans="1:34" ht="13.5" customHeight="1" x14ac:dyDescent="0.2">
      <c r="A374" s="129" t="s">
        <v>898</v>
      </c>
      <c r="B374" s="83" t="s">
        <v>899</v>
      </c>
      <c r="C374" s="83" t="s">
        <v>867</v>
      </c>
      <c r="D374" s="57" t="s">
        <v>27</v>
      </c>
      <c r="E374" s="57" t="s">
        <v>28</v>
      </c>
      <c r="F374" s="57" t="s">
        <v>29</v>
      </c>
      <c r="G374" s="83" t="s">
        <v>100</v>
      </c>
      <c r="H374" s="83" t="s">
        <v>64</v>
      </c>
      <c r="I374" s="83" t="s">
        <v>32</v>
      </c>
      <c r="J374" s="21">
        <v>523461018.69016856</v>
      </c>
      <c r="K374" s="55" t="s">
        <v>900</v>
      </c>
      <c r="L374" s="56" t="s">
        <v>399</v>
      </c>
      <c r="M374" s="56" t="s">
        <v>65</v>
      </c>
      <c r="N374" s="56" t="s">
        <v>412</v>
      </c>
      <c r="O374" s="59">
        <v>7.5000000000000002E-4</v>
      </c>
      <c r="P374" s="56" t="s">
        <v>399</v>
      </c>
      <c r="Q374" s="145">
        <v>4347016.1010070331</v>
      </c>
      <c r="R374" s="21">
        <v>3664223</v>
      </c>
      <c r="S374" s="21">
        <v>0</v>
      </c>
      <c r="T374" s="158">
        <v>180022.77590155893</v>
      </c>
      <c r="U374" s="158">
        <v>365900.61434714525</v>
      </c>
      <c r="V374" s="21">
        <v>135888.62614661705</v>
      </c>
      <c r="W374" s="12">
        <v>981.08461171195154</v>
      </c>
      <c r="X374" s="21"/>
      <c r="Y374" s="21"/>
      <c r="Z374" s="57"/>
      <c r="AA374" s="62">
        <v>8.3000000000000001E-3</v>
      </c>
      <c r="AB374" s="12" t="e">
        <f>+R374+S374+T374+U374+V374+W374+Y374+#REF!+#REF!+#REF!-Q374</f>
        <v>#REF!</v>
      </c>
      <c r="AC374" s="145">
        <f t="shared" si="46"/>
        <v>4346035.0163953211</v>
      </c>
      <c r="AD374" s="56">
        <f t="shared" si="47"/>
        <v>0.84311860953186057</v>
      </c>
      <c r="AE374" s="56">
        <f t="shared" si="48"/>
        <v>8.4191823804178584E-2</v>
      </c>
      <c r="AF374" s="56">
        <f t="shared" si="49"/>
        <v>6.9999921086173903E-3</v>
      </c>
      <c r="AG374" s="56">
        <f t="shared" si="50"/>
        <v>6.9900260245303624E-4</v>
      </c>
      <c r="AH374" s="192">
        <f t="shared" si="51"/>
        <v>8.3024998256225387E-3</v>
      </c>
    </row>
    <row r="375" spans="1:34" ht="13.5" customHeight="1" x14ac:dyDescent="0.2">
      <c r="A375" s="129" t="s">
        <v>901</v>
      </c>
      <c r="B375" s="83" t="s">
        <v>902</v>
      </c>
      <c r="C375" s="83" t="s">
        <v>867</v>
      </c>
      <c r="D375" s="57" t="s">
        <v>27</v>
      </c>
      <c r="E375" s="57" t="s">
        <v>28</v>
      </c>
      <c r="F375" s="57" t="s">
        <v>29</v>
      </c>
      <c r="G375" s="83" t="s">
        <v>100</v>
      </c>
      <c r="H375" s="83" t="s">
        <v>64</v>
      </c>
      <c r="I375" s="83" t="s">
        <v>32</v>
      </c>
      <c r="J375" s="21">
        <v>2403392527.9747505</v>
      </c>
      <c r="K375" s="55" t="s">
        <v>903</v>
      </c>
      <c r="L375" s="56" t="s">
        <v>399</v>
      </c>
      <c r="M375" s="56" t="s">
        <v>65</v>
      </c>
      <c r="N375" s="56" t="s">
        <v>412</v>
      </c>
      <c r="O375" s="59">
        <v>7.5000000000000002E-4</v>
      </c>
      <c r="P375" s="56" t="s">
        <v>399</v>
      </c>
      <c r="Q375" s="145">
        <v>13229729.817098929</v>
      </c>
      <c r="R375" s="21">
        <v>10094788</v>
      </c>
      <c r="S375" s="21">
        <v>0</v>
      </c>
      <c r="T375" s="158">
        <v>826547.49641094124</v>
      </c>
      <c r="U375" s="158">
        <v>1679977.6317705323</v>
      </c>
      <c r="V375" s="21">
        <v>623912.18649815326</v>
      </c>
      <c r="W375" s="12">
        <v>4504.5024193007775</v>
      </c>
      <c r="X375" s="21"/>
      <c r="Y375" s="21"/>
      <c r="Z375" s="57"/>
      <c r="AA375" s="62">
        <v>5.4999999999999997E-3</v>
      </c>
      <c r="AB375" s="12" t="e">
        <f>+R375+S375+T375+U375+V375+W375+Y375+#REF!+#REF!+#REF!-Q375</f>
        <v>#REF!</v>
      </c>
      <c r="AC375" s="145">
        <f t="shared" si="46"/>
        <v>13225225.314679628</v>
      </c>
      <c r="AD375" s="56">
        <f t="shared" si="47"/>
        <v>0.76329799756190686</v>
      </c>
      <c r="AE375" s="56">
        <f t="shared" si="48"/>
        <v>0.12702828056213186</v>
      </c>
      <c r="AF375" s="56">
        <f t="shared" si="49"/>
        <v>4.2002244254734792E-3</v>
      </c>
      <c r="AG375" s="56">
        <f t="shared" si="50"/>
        <v>6.9900260245303624E-4</v>
      </c>
      <c r="AH375" s="192">
        <f t="shared" si="51"/>
        <v>5.5027321424786294E-3</v>
      </c>
    </row>
    <row r="376" spans="1:34" ht="13.5" customHeight="1" x14ac:dyDescent="0.2">
      <c r="A376" s="129" t="s">
        <v>904</v>
      </c>
      <c r="B376" s="83" t="s">
        <v>905</v>
      </c>
      <c r="C376" s="83" t="s">
        <v>867</v>
      </c>
      <c r="D376" s="57" t="s">
        <v>27</v>
      </c>
      <c r="E376" s="57" t="s">
        <v>28</v>
      </c>
      <c r="F376" s="57" t="s">
        <v>41</v>
      </c>
      <c r="G376" s="57" t="s">
        <v>277</v>
      </c>
      <c r="H376" s="83" t="s">
        <v>74</v>
      </c>
      <c r="I376" s="83" t="s">
        <v>32</v>
      </c>
      <c r="J376" s="21">
        <v>4371966952.7596846</v>
      </c>
      <c r="K376" s="55" t="s">
        <v>906</v>
      </c>
      <c r="L376" s="56" t="s">
        <v>399</v>
      </c>
      <c r="M376" s="56" t="s">
        <v>65</v>
      </c>
      <c r="N376" s="56" t="s">
        <v>405</v>
      </c>
      <c r="O376" s="59">
        <v>4.7499999999999999E-3</v>
      </c>
      <c r="P376" s="56" t="s">
        <v>399</v>
      </c>
      <c r="Q376" s="145">
        <v>63219221.440212674</v>
      </c>
      <c r="R376" s="21">
        <v>52601279</v>
      </c>
      <c r="S376" s="21">
        <v>0</v>
      </c>
      <c r="T376" s="158">
        <v>2177985.4361330499</v>
      </c>
      <c r="U376" s="158">
        <v>6533956.3083991492</v>
      </c>
      <c r="V376" s="21">
        <v>1716510.065442963</v>
      </c>
      <c r="W376" s="12">
        <v>182617.04215549864</v>
      </c>
      <c r="X376" s="21"/>
      <c r="Y376" s="21"/>
      <c r="Z376" s="180">
        <v>5.8999999999999999E-3</v>
      </c>
      <c r="AA376" s="62">
        <v>2.18E-2</v>
      </c>
      <c r="AB376" s="12" t="e">
        <f>+R376+S376+T376+U376+V376+W376+Y376+#REF!+#REF!+#REF!-Q376</f>
        <v>#REF!</v>
      </c>
      <c r="AC376" s="145">
        <f t="shared" si="46"/>
        <v>63029730.809975162</v>
      </c>
      <c r="AD376" s="56">
        <f t="shared" si="47"/>
        <v>0.83454709902830904</v>
      </c>
      <c r="AE376" s="56">
        <f t="shared" si="48"/>
        <v>0.10366467101212937</v>
      </c>
      <c r="AF376" s="56">
        <f t="shared" si="49"/>
        <v>1.2031490532378539E-2</v>
      </c>
      <c r="AG376" s="56">
        <f t="shared" si="50"/>
        <v>1.4945118247691163E-3</v>
      </c>
      <c r="AH376" s="192">
        <f t="shared" si="51"/>
        <v>2.0316790312239062E-2</v>
      </c>
    </row>
    <row r="377" spans="1:34" ht="13.5" customHeight="1" x14ac:dyDescent="0.2">
      <c r="A377" s="129" t="s">
        <v>907</v>
      </c>
      <c r="B377" s="83" t="s">
        <v>908</v>
      </c>
      <c r="C377" s="83" t="s">
        <v>867</v>
      </c>
      <c r="D377" s="57" t="s">
        <v>27</v>
      </c>
      <c r="E377" s="57" t="s">
        <v>28</v>
      </c>
      <c r="F377" s="57" t="s">
        <v>41</v>
      </c>
      <c r="G377" s="57" t="s">
        <v>277</v>
      </c>
      <c r="H377" s="83" t="s">
        <v>74</v>
      </c>
      <c r="I377" s="83" t="s">
        <v>32</v>
      </c>
      <c r="J377" s="21">
        <v>1485490222.2720845</v>
      </c>
      <c r="K377" s="55" t="s">
        <v>897</v>
      </c>
      <c r="L377" s="56" t="s">
        <v>399</v>
      </c>
      <c r="M377" s="56" t="s">
        <v>65</v>
      </c>
      <c r="N377" s="56" t="s">
        <v>405</v>
      </c>
      <c r="O377" s="59">
        <v>4.7499999999999999E-3</v>
      </c>
      <c r="P377" s="56" t="s">
        <v>399</v>
      </c>
      <c r="Q377" s="145">
        <v>18470742.902310729</v>
      </c>
      <c r="R377" s="21">
        <v>14863019</v>
      </c>
      <c r="S377" s="21">
        <v>0</v>
      </c>
      <c r="T377" s="158">
        <v>740027.56758817786</v>
      </c>
      <c r="U377" s="158">
        <v>2220082.702764533</v>
      </c>
      <c r="V377" s="21">
        <v>583229.22981785319</v>
      </c>
      <c r="W377" s="12">
        <v>62048.920651380227</v>
      </c>
      <c r="X377" s="21"/>
      <c r="Y377" s="21"/>
      <c r="Z377" s="180">
        <v>5.8999999999999999E-3</v>
      </c>
      <c r="AA377" s="62">
        <v>1.9699999999999999E-2</v>
      </c>
      <c r="AB377" s="12" t="e">
        <f>+R377+S377+T377+U377+V377+W377+Y377+#REF!+#REF!+#REF!-Q377</f>
        <v>#REF!</v>
      </c>
      <c r="AC377" s="145">
        <f t="shared" si="46"/>
        <v>18406358.500170562</v>
      </c>
      <c r="AD377" s="56">
        <f t="shared" si="47"/>
        <v>0.80749372559826382</v>
      </c>
      <c r="AE377" s="56">
        <f t="shared" si="48"/>
        <v>0.12061498762745279</v>
      </c>
      <c r="AF377" s="56">
        <f t="shared" si="49"/>
        <v>1.0005464039518712E-2</v>
      </c>
      <c r="AG377" s="56">
        <f t="shared" si="50"/>
        <v>1.4945118247691163E-3</v>
      </c>
      <c r="AH377" s="192">
        <f t="shared" si="51"/>
        <v>1.8290763819379236E-2</v>
      </c>
    </row>
    <row r="378" spans="1:34" ht="13.5" customHeight="1" x14ac:dyDescent="0.2">
      <c r="A378" s="129" t="s">
        <v>909</v>
      </c>
      <c r="B378" s="83" t="s">
        <v>910</v>
      </c>
      <c r="C378" s="83" t="s">
        <v>867</v>
      </c>
      <c r="D378" s="57" t="s">
        <v>27</v>
      </c>
      <c r="E378" s="57" t="s">
        <v>28</v>
      </c>
      <c r="F378" s="57" t="s">
        <v>41</v>
      </c>
      <c r="G378" s="57" t="s">
        <v>46</v>
      </c>
      <c r="H378" s="83" t="s">
        <v>74</v>
      </c>
      <c r="I378" s="83" t="s">
        <v>32</v>
      </c>
      <c r="J378" s="21">
        <v>4972644917.1618147</v>
      </c>
      <c r="K378" s="55" t="s">
        <v>487</v>
      </c>
      <c r="L378" s="56" t="s">
        <v>399</v>
      </c>
      <c r="M378" s="56" t="s">
        <v>65</v>
      </c>
      <c r="N378" s="56" t="s">
        <v>412</v>
      </c>
      <c r="O378" s="59">
        <v>4.7499999999999999E-3</v>
      </c>
      <c r="P378" s="56" t="s">
        <v>399</v>
      </c>
      <c r="Q378" s="145">
        <v>84301407.701222584</v>
      </c>
      <c r="R378" s="21">
        <v>74627429</v>
      </c>
      <c r="S378" s="21">
        <v>0</v>
      </c>
      <c r="T378" s="158">
        <v>2483056.1836432056</v>
      </c>
      <c r="U378" s="158">
        <v>4966111.4234916037</v>
      </c>
      <c r="V378" s="21">
        <v>2036208.9819731694</v>
      </c>
      <c r="W378" s="12">
        <v>147042.28711520336</v>
      </c>
      <c r="X378" s="21"/>
      <c r="Y378" s="21"/>
      <c r="Z378" s="180">
        <v>6.7000000000000002E-3</v>
      </c>
      <c r="AA378" s="62">
        <v>2.3699999999999999E-2</v>
      </c>
      <c r="AB378" s="12" t="e">
        <f>+R378+S378+T378+U378+V378+W378+Y378+#REF!+#REF!+#REF!-Q378</f>
        <v>#REF!</v>
      </c>
      <c r="AC378" s="145">
        <f t="shared" si="46"/>
        <v>84112805.589107975</v>
      </c>
      <c r="AD378" s="56">
        <f t="shared" si="47"/>
        <v>0.88723029124192876</v>
      </c>
      <c r="AE378" s="56">
        <f t="shared" si="48"/>
        <v>5.9041086416153035E-2</v>
      </c>
      <c r="AF378" s="56">
        <f t="shared" si="49"/>
        <v>1.5007592587687586E-2</v>
      </c>
      <c r="AG378" s="56">
        <f t="shared" si="50"/>
        <v>9.9868611296823908E-4</v>
      </c>
      <c r="AH378" s="192">
        <f t="shared" si="51"/>
        <v>2.3615103931675093E-2</v>
      </c>
    </row>
    <row r="379" spans="1:34" ht="13.5" customHeight="1" x14ac:dyDescent="0.2">
      <c r="A379" s="129" t="s">
        <v>911</v>
      </c>
      <c r="B379" s="83" t="s">
        <v>912</v>
      </c>
      <c r="C379" s="83" t="s">
        <v>867</v>
      </c>
      <c r="D379" s="57" t="s">
        <v>27</v>
      </c>
      <c r="E379" s="57" t="s">
        <v>28</v>
      </c>
      <c r="F379" s="57" t="s">
        <v>41</v>
      </c>
      <c r="G379" s="57" t="s">
        <v>46</v>
      </c>
      <c r="H379" s="83" t="s">
        <v>74</v>
      </c>
      <c r="I379" s="83" t="s">
        <v>32</v>
      </c>
      <c r="J379" s="21">
        <v>296132661.37185341</v>
      </c>
      <c r="K379" s="55" t="s">
        <v>886</v>
      </c>
      <c r="L379" s="56" t="s">
        <v>399</v>
      </c>
      <c r="M379" s="56" t="s">
        <v>65</v>
      </c>
      <c r="N379" s="56" t="s">
        <v>412</v>
      </c>
      <c r="O379" s="59">
        <v>4.7499999999999999E-3</v>
      </c>
      <c r="P379" s="56" t="s">
        <v>399</v>
      </c>
      <c r="Q379" s="145">
        <v>2649161.1087774057</v>
      </c>
      <c r="R379" s="21">
        <v>2073053</v>
      </c>
      <c r="S379" s="21">
        <v>0</v>
      </c>
      <c r="T379" s="158">
        <v>147871.81635679462</v>
      </c>
      <c r="U379" s="158">
        <v>295743.57650839607</v>
      </c>
      <c r="V379" s="21">
        <v>121261.01802683072</v>
      </c>
      <c r="W379" s="12">
        <v>8756.7128847966342</v>
      </c>
      <c r="X379" s="21"/>
      <c r="Y379" s="21"/>
      <c r="Z379" s="180">
        <v>6.7000000000000002E-3</v>
      </c>
      <c r="AA379" s="62">
        <v>1.5699999999999999E-2</v>
      </c>
      <c r="AB379" s="12" t="e">
        <f>+R379+S379+T379+U379+V379+W379+Y379+#REF!+#REF!+#REF!-Q379</f>
        <v>#REF!</v>
      </c>
      <c r="AC379" s="145">
        <f t="shared" si="46"/>
        <v>2637929.4108920209</v>
      </c>
      <c r="AD379" s="56">
        <f t="shared" si="47"/>
        <v>0.78586371244065745</v>
      </c>
      <c r="AE379" s="56">
        <f t="shared" si="48"/>
        <v>0.11211201303843449</v>
      </c>
      <c r="AF379" s="56">
        <f t="shared" si="49"/>
        <v>7.0004199820325455E-3</v>
      </c>
      <c r="AG379" s="56">
        <f t="shared" si="50"/>
        <v>9.9868611296823908E-4</v>
      </c>
      <c r="AH379" s="192">
        <f t="shared" si="51"/>
        <v>1.560793132602005E-2</v>
      </c>
    </row>
    <row r="380" spans="1:34" ht="13.5" customHeight="1" x14ac:dyDescent="0.2">
      <c r="A380" s="129" t="s">
        <v>913</v>
      </c>
      <c r="B380" s="83" t="s">
        <v>914</v>
      </c>
      <c r="C380" s="83" t="s">
        <v>867</v>
      </c>
      <c r="D380" s="57" t="s">
        <v>27</v>
      </c>
      <c r="E380" s="57" t="s">
        <v>28</v>
      </c>
      <c r="F380" s="57" t="s">
        <v>41</v>
      </c>
      <c r="G380" s="57" t="s">
        <v>46</v>
      </c>
      <c r="H380" s="83" t="s">
        <v>74</v>
      </c>
      <c r="I380" s="83" t="s">
        <v>32</v>
      </c>
      <c r="J380" s="21">
        <v>4810015515.6335258</v>
      </c>
      <c r="K380" s="55" t="s">
        <v>487</v>
      </c>
      <c r="L380" s="56" t="s">
        <v>399</v>
      </c>
      <c r="M380" s="56" t="s">
        <v>65</v>
      </c>
      <c r="N380" s="56" t="s">
        <v>412</v>
      </c>
      <c r="O380" s="59">
        <v>4.7499999999999999E-3</v>
      </c>
      <c r="P380" s="56" t="s">
        <v>399</v>
      </c>
      <c r="Q380" s="145">
        <v>81494130.135450915</v>
      </c>
      <c r="R380" s="21">
        <v>72270576</v>
      </c>
      <c r="S380" s="21">
        <v>0</v>
      </c>
      <c r="T380" s="158">
        <v>2399733.4306654423</v>
      </c>
      <c r="U380" s="158">
        <v>4799467.7516259728</v>
      </c>
      <c r="V380" s="21">
        <v>1949274.3861991402</v>
      </c>
      <c r="W380" s="12">
        <v>75078.566960353783</v>
      </c>
      <c r="X380" s="21"/>
      <c r="Y380" s="21"/>
      <c r="Z380" s="180">
        <v>6.7999999999999996E-3</v>
      </c>
      <c r="AA380" s="62">
        <v>2.3699999999999999E-2</v>
      </c>
      <c r="AB380" s="12" t="e">
        <f>+R380+S380+T380+U380+V380+W380+Y380+#REF!+#REF!+#REF!-Q380</f>
        <v>#REF!</v>
      </c>
      <c r="AC380" s="145">
        <f t="shared" si="46"/>
        <v>81419051.568490565</v>
      </c>
      <c r="AD380" s="56">
        <f t="shared" si="47"/>
        <v>0.88763716363368872</v>
      </c>
      <c r="AE380" s="56">
        <f t="shared" si="48"/>
        <v>5.8947723649035756E-2</v>
      </c>
      <c r="AF380" s="56">
        <f t="shared" si="49"/>
        <v>1.5025019309211367E-2</v>
      </c>
      <c r="AG380" s="56">
        <f t="shared" si="50"/>
        <v>9.9780712474351269E-4</v>
      </c>
      <c r="AH380" s="192">
        <f t="shared" si="51"/>
        <v>2.3726983146699243E-2</v>
      </c>
    </row>
    <row r="381" spans="1:34" ht="13.5" customHeight="1" x14ac:dyDescent="0.2">
      <c r="A381" s="129" t="s">
        <v>915</v>
      </c>
      <c r="B381" s="83" t="s">
        <v>916</v>
      </c>
      <c r="C381" s="83" t="s">
        <v>867</v>
      </c>
      <c r="D381" s="57" t="s">
        <v>27</v>
      </c>
      <c r="E381" s="57" t="s">
        <v>28</v>
      </c>
      <c r="F381" s="57" t="s">
        <v>41</v>
      </c>
      <c r="G381" s="57" t="s">
        <v>46</v>
      </c>
      <c r="H381" s="83" t="s">
        <v>74</v>
      </c>
      <c r="I381" s="83" t="s">
        <v>32</v>
      </c>
      <c r="J381" s="21">
        <v>592704976.45128453</v>
      </c>
      <c r="K381" s="55" t="s">
        <v>886</v>
      </c>
      <c r="L381" s="56" t="s">
        <v>399</v>
      </c>
      <c r="M381" s="56" t="s">
        <v>65</v>
      </c>
      <c r="N381" s="56" t="s">
        <v>412</v>
      </c>
      <c r="O381" s="59">
        <v>4.7499999999999999E-3</v>
      </c>
      <c r="P381" s="56" t="s">
        <v>399</v>
      </c>
      <c r="Q381" s="145">
        <v>5288390.8445490915</v>
      </c>
      <c r="R381" s="21">
        <v>4151836</v>
      </c>
      <c r="S381" s="21">
        <v>0</v>
      </c>
      <c r="T381" s="158">
        <v>295702.56933455775</v>
      </c>
      <c r="U381" s="158">
        <v>591405.24837402767</v>
      </c>
      <c r="V381" s="21">
        <v>240195.61380085972</v>
      </c>
      <c r="W381" s="12">
        <v>9251.4130396462278</v>
      </c>
      <c r="X381" s="21"/>
      <c r="Y381" s="21"/>
      <c r="Z381" s="180">
        <v>6.7999999999999996E-3</v>
      </c>
      <c r="AA381" s="62">
        <v>1.5699999999999999E-2</v>
      </c>
      <c r="AB381" s="12" t="e">
        <f>+R381+S381+T381+U381+V381+W381+Y381+#REF!+#REF!+#REF!-Q381</f>
        <v>#REF!</v>
      </c>
      <c r="AC381" s="145">
        <f t="shared" si="46"/>
        <v>5279139.4315094454</v>
      </c>
      <c r="AD381" s="56">
        <f t="shared" si="47"/>
        <v>0.78646075820976757</v>
      </c>
      <c r="AE381" s="56">
        <f t="shared" si="48"/>
        <v>0.11202682862364355</v>
      </c>
      <c r="AF381" s="56">
        <f t="shared" si="49"/>
        <v>7.0048947873837314E-3</v>
      </c>
      <c r="AG381" s="56">
        <f t="shared" si="50"/>
        <v>9.9780712474351269E-4</v>
      </c>
      <c r="AH381" s="192">
        <f t="shared" ref="AH381:AH402" si="52">+AC381/J381+Z381</f>
        <v>1.5706858624871606E-2</v>
      </c>
    </row>
    <row r="382" spans="1:34" ht="13.5" customHeight="1" x14ac:dyDescent="0.2">
      <c r="A382" s="129" t="s">
        <v>917</v>
      </c>
      <c r="B382" s="83" t="s">
        <v>918</v>
      </c>
      <c r="C382" s="83" t="s">
        <v>867</v>
      </c>
      <c r="D382" s="57" t="s">
        <v>27</v>
      </c>
      <c r="E382" s="57" t="s">
        <v>380</v>
      </c>
      <c r="F382" s="57" t="s">
        <v>29</v>
      </c>
      <c r="G382" s="83" t="s">
        <v>164</v>
      </c>
      <c r="H382" s="83" t="s">
        <v>74</v>
      </c>
      <c r="I382" s="83" t="s">
        <v>32</v>
      </c>
      <c r="J382" s="21">
        <v>5871288452.4328766</v>
      </c>
      <c r="K382" s="55" t="s">
        <v>508</v>
      </c>
      <c r="L382" s="56" t="s">
        <v>399</v>
      </c>
      <c r="M382" s="56" t="s">
        <v>65</v>
      </c>
      <c r="N382" s="56" t="s">
        <v>412</v>
      </c>
      <c r="O382" s="59">
        <v>4.7499999999999999E-3</v>
      </c>
      <c r="P382" s="56" t="s">
        <v>399</v>
      </c>
      <c r="Q382" s="145">
        <v>116819669.25</v>
      </c>
      <c r="R382" s="21">
        <v>105694444</v>
      </c>
      <c r="S382" s="21">
        <v>0</v>
      </c>
      <c r="T382" s="158">
        <v>2780567</v>
      </c>
      <c r="U382" s="158">
        <v>5871914</v>
      </c>
      <c r="V382" s="21">
        <v>2304470</v>
      </c>
      <c r="W382" s="12">
        <v>168274.25</v>
      </c>
      <c r="X382" s="21"/>
      <c r="Y382" s="21"/>
      <c r="Z382" s="57"/>
      <c r="AA382" s="62">
        <v>1.9900000000000001E-2</v>
      </c>
      <c r="AB382" s="12" t="e">
        <f>+R382+S382+T382+U382+V382+W382+Y382+#REF!+#REF!+#REF!-Q382</f>
        <v>#REF!</v>
      </c>
      <c r="AC382" s="145">
        <f t="shared" si="46"/>
        <v>116651395</v>
      </c>
      <c r="AD382" s="56">
        <f t="shared" si="47"/>
        <v>0.90607098183437929</v>
      </c>
      <c r="AE382" s="56">
        <f t="shared" si="48"/>
        <v>5.0337280578599167E-2</v>
      </c>
      <c r="AF382" s="56">
        <f t="shared" si="49"/>
        <v>1.8001916420271186E-2</v>
      </c>
      <c r="AG382" s="56">
        <f t="shared" si="50"/>
        <v>1.0001065434907842E-3</v>
      </c>
      <c r="AH382" s="192">
        <f t="shared" si="52"/>
        <v>1.9868108328362465E-2</v>
      </c>
    </row>
    <row r="383" spans="1:34" ht="13.5" customHeight="1" x14ac:dyDescent="0.2">
      <c r="A383" s="129" t="s">
        <v>919</v>
      </c>
      <c r="B383" s="57" t="s">
        <v>920</v>
      </c>
      <c r="C383" s="83" t="s">
        <v>867</v>
      </c>
      <c r="D383" s="57" t="s">
        <v>27</v>
      </c>
      <c r="E383" s="57" t="s">
        <v>380</v>
      </c>
      <c r="F383" s="57" t="s">
        <v>29</v>
      </c>
      <c r="G383" s="83" t="s">
        <v>164</v>
      </c>
      <c r="H383" s="83" t="s">
        <v>74</v>
      </c>
      <c r="I383" s="83" t="s">
        <v>32</v>
      </c>
      <c r="J383" s="21">
        <v>2103417807.7615345</v>
      </c>
      <c r="K383" s="55" t="s">
        <v>868</v>
      </c>
      <c r="L383" s="56" t="s">
        <v>399</v>
      </c>
      <c r="M383" s="56" t="s">
        <v>65</v>
      </c>
      <c r="N383" s="56" t="s">
        <v>412</v>
      </c>
      <c r="O383" s="59">
        <v>4.7499999999999999E-3</v>
      </c>
      <c r="P383" s="56" t="s">
        <v>399</v>
      </c>
      <c r="Q383" s="145">
        <v>40735423.341765031</v>
      </c>
      <c r="R383" s="21">
        <v>36178245.351537861</v>
      </c>
      <c r="S383" s="21">
        <v>0</v>
      </c>
      <c r="T383" s="158">
        <v>997581.44879293558</v>
      </c>
      <c r="U383" s="158">
        <v>2103387.3797368417</v>
      </c>
      <c r="V383" s="21">
        <v>1363913.3499712532</v>
      </c>
      <c r="W383" s="12">
        <v>83090.318062177248</v>
      </c>
      <c r="X383" s="21"/>
      <c r="Y383" s="21"/>
      <c r="Z383" s="57"/>
      <c r="AA383" s="62">
        <v>1.9400000000000001E-2</v>
      </c>
      <c r="AB383" s="12" t="e">
        <f>+R383+S383+T383+U383+V383+W383+Y383+#REF!+#REF!+#REF!-Q383</f>
        <v>#REF!</v>
      </c>
      <c r="AC383" s="145">
        <f t="shared" si="46"/>
        <v>40643127.530038886</v>
      </c>
      <c r="AD383" s="56">
        <f t="shared" si="47"/>
        <v>0.89014422733090415</v>
      </c>
      <c r="AE383" s="56">
        <f t="shared" si="48"/>
        <v>5.1752596504347541E-2</v>
      </c>
      <c r="AF383" s="56">
        <f t="shared" si="49"/>
        <v>1.7199742827146116E-2</v>
      </c>
      <c r="AG383" s="56">
        <f t="shared" si="50"/>
        <v>9.9998553400823141E-4</v>
      </c>
      <c r="AH383" s="192">
        <f t="shared" si="52"/>
        <v>1.9322422478343218E-2</v>
      </c>
    </row>
    <row r="384" spans="1:34" ht="13.5" customHeight="1" x14ac:dyDescent="0.2">
      <c r="A384" s="129" t="s">
        <v>921</v>
      </c>
      <c r="B384" s="57" t="s">
        <v>922</v>
      </c>
      <c r="C384" s="83" t="s">
        <v>867</v>
      </c>
      <c r="D384" s="57" t="s">
        <v>27</v>
      </c>
      <c r="E384" s="57" t="s">
        <v>380</v>
      </c>
      <c r="F384" s="57" t="s">
        <v>29</v>
      </c>
      <c r="G384" s="83" t="s">
        <v>164</v>
      </c>
      <c r="H384" s="83" t="s">
        <v>74</v>
      </c>
      <c r="I384" s="83" t="s">
        <v>32</v>
      </c>
      <c r="J384" s="21">
        <v>2400654.9910136987</v>
      </c>
      <c r="K384" s="55" t="s">
        <v>868</v>
      </c>
      <c r="L384" s="56" t="s">
        <v>399</v>
      </c>
      <c r="M384" s="56" t="s">
        <v>65</v>
      </c>
      <c r="N384" s="56" t="s">
        <v>412</v>
      </c>
      <c r="O384" s="59">
        <v>4.7499999999999999E-3</v>
      </c>
      <c r="P384" s="56" t="s">
        <v>399</v>
      </c>
      <c r="Q384" s="145">
        <v>46491.808234967102</v>
      </c>
      <c r="R384" s="21">
        <v>41290.648462140387</v>
      </c>
      <c r="S384" s="21">
        <v>0</v>
      </c>
      <c r="T384" s="158">
        <v>1138.5512070642994</v>
      </c>
      <c r="U384" s="158">
        <v>2400.6202631583596</v>
      </c>
      <c r="V384" s="21">
        <v>1556.650028746885</v>
      </c>
      <c r="W384" s="12">
        <v>94.831937822737899</v>
      </c>
      <c r="X384" s="21"/>
      <c r="Y384" s="21"/>
      <c r="Z384" s="57"/>
      <c r="AA384" s="62">
        <v>1.9400000000000001E-2</v>
      </c>
      <c r="AB384" s="12" t="e">
        <f>+R384+S384+T384+U384+V384+W384+Y384+#REF!+#REF!+#REF!-Q384</f>
        <v>#REF!</v>
      </c>
      <c r="AC384" s="145">
        <f t="shared" si="46"/>
        <v>46386.469961109935</v>
      </c>
      <c r="AD384" s="56">
        <f t="shared" si="47"/>
        <v>0.89014422733090393</v>
      </c>
      <c r="AE384" s="56">
        <f t="shared" si="48"/>
        <v>5.1752596504347527E-2</v>
      </c>
      <c r="AF384" s="56">
        <f t="shared" si="49"/>
        <v>1.7199742827146116E-2</v>
      </c>
      <c r="AG384" s="56">
        <f t="shared" si="50"/>
        <v>9.9998553400823141E-4</v>
      </c>
      <c r="AH384" s="192">
        <f t="shared" si="52"/>
        <v>1.9322422478343221E-2</v>
      </c>
    </row>
    <row r="385" spans="1:34" ht="13.5" customHeight="1" x14ac:dyDescent="0.2">
      <c r="A385" s="129" t="s">
        <v>923</v>
      </c>
      <c r="B385" s="57" t="s">
        <v>924</v>
      </c>
      <c r="C385" s="83" t="s">
        <v>867</v>
      </c>
      <c r="D385" s="57" t="s">
        <v>27</v>
      </c>
      <c r="E385" s="57" t="s">
        <v>380</v>
      </c>
      <c r="F385" s="57" t="s">
        <v>29</v>
      </c>
      <c r="G385" s="83" t="s">
        <v>164</v>
      </c>
      <c r="H385" s="83" t="s">
        <v>74</v>
      </c>
      <c r="I385" s="83" t="s">
        <v>32</v>
      </c>
      <c r="J385" s="21">
        <v>4673355208.5922709</v>
      </c>
      <c r="K385" s="55" t="s">
        <v>868</v>
      </c>
      <c r="L385" s="56" t="s">
        <v>399</v>
      </c>
      <c r="M385" s="56" t="s">
        <v>65</v>
      </c>
      <c r="N385" s="56" t="s">
        <v>412</v>
      </c>
      <c r="O385" s="59">
        <v>4.7499999999999999E-3</v>
      </c>
      <c r="P385" s="56" t="s">
        <v>399</v>
      </c>
      <c r="Q385" s="145">
        <v>102494177.57496391</v>
      </c>
      <c r="R385" s="21">
        <v>93464597.866756588</v>
      </c>
      <c r="S385" s="21">
        <v>0</v>
      </c>
      <c r="T385" s="158">
        <v>2215906.2101235799</v>
      </c>
      <c r="U385" s="158">
        <v>4692710.2175555611</v>
      </c>
      <c r="V385" s="21">
        <v>2007430.0622665428</v>
      </c>
      <c r="W385" s="12">
        <v>104326.57399531038</v>
      </c>
      <c r="X385" s="21"/>
      <c r="Y385" s="21"/>
      <c r="Z385" s="57"/>
      <c r="AA385" s="62">
        <v>2.1999999999999999E-2</v>
      </c>
      <c r="AB385" s="12" t="e">
        <f>+R385+S385+T385+U385+V385+W385+Y385+#REF!+#REF!+#REF!-Q385</f>
        <v>#REF!</v>
      </c>
      <c r="AC385" s="145">
        <f t="shared" ref="AC385:AC403" si="53">+R385+T385+U385+V385</f>
        <v>102380644.35670228</v>
      </c>
      <c r="AD385" s="56">
        <f t="shared" si="47"/>
        <v>0.91291277227283818</v>
      </c>
      <c r="AE385" s="56">
        <f t="shared" si="48"/>
        <v>4.5835912120320191E-2</v>
      </c>
      <c r="AF385" s="56">
        <f t="shared" si="49"/>
        <v>1.9999463703275919E-2</v>
      </c>
      <c r="AG385" s="56">
        <f t="shared" si="50"/>
        <v>1.0041415659840503E-3</v>
      </c>
      <c r="AH385" s="192">
        <f t="shared" si="52"/>
        <v>2.1907310655194523E-2</v>
      </c>
    </row>
    <row r="386" spans="1:34" ht="13.5" customHeight="1" x14ac:dyDescent="0.2">
      <c r="A386" s="129" t="s">
        <v>925</v>
      </c>
      <c r="B386" s="57" t="s">
        <v>926</v>
      </c>
      <c r="C386" s="83" t="s">
        <v>867</v>
      </c>
      <c r="D386" s="57" t="s">
        <v>27</v>
      </c>
      <c r="E386" s="57" t="s">
        <v>380</v>
      </c>
      <c r="F386" s="57" t="s">
        <v>29</v>
      </c>
      <c r="G386" s="83" t="s">
        <v>164</v>
      </c>
      <c r="H386" s="83" t="s">
        <v>74</v>
      </c>
      <c r="I386" s="83" t="s">
        <v>32</v>
      </c>
      <c r="J386" s="21">
        <v>4749034.0067397207</v>
      </c>
      <c r="K386" s="55" t="s">
        <v>868</v>
      </c>
      <c r="L386" s="56" t="s">
        <v>399</v>
      </c>
      <c r="M386" s="56" t="s">
        <v>65</v>
      </c>
      <c r="N386" s="56" t="s">
        <v>412</v>
      </c>
      <c r="O386" s="59">
        <v>4.7499999999999999E-3</v>
      </c>
      <c r="P386" s="56" t="s">
        <v>399</v>
      </c>
      <c r="Q386" s="145">
        <v>104153.93503609663</v>
      </c>
      <c r="R386" s="21">
        <v>94978.13324341405</v>
      </c>
      <c r="S386" s="21">
        <v>0</v>
      </c>
      <c r="T386" s="158">
        <v>2251.7898764199704</v>
      </c>
      <c r="U386" s="158">
        <v>4768.7024444391318</v>
      </c>
      <c r="V386" s="21">
        <v>2039.9377334570565</v>
      </c>
      <c r="W386" s="12">
        <v>106.01600468961969</v>
      </c>
      <c r="X386" s="21"/>
      <c r="Y386" s="21"/>
      <c r="Z386" s="57"/>
      <c r="AA386" s="62">
        <v>2.1999999999999999E-2</v>
      </c>
      <c r="AB386" s="12" t="e">
        <f>+R386+S386+T386+U386+V386+W386+Y386+#REF!+#REF!+#REF!-Q386</f>
        <v>#REF!</v>
      </c>
      <c r="AC386" s="145">
        <f t="shared" si="53"/>
        <v>104038.5632977302</v>
      </c>
      <c r="AD386" s="56">
        <f t="shared" si="47"/>
        <v>0.9129127722728384</v>
      </c>
      <c r="AE386" s="56">
        <f t="shared" si="48"/>
        <v>4.5835912120320198E-2</v>
      </c>
      <c r="AF386" s="56">
        <f t="shared" si="49"/>
        <v>1.9999463703275919E-2</v>
      </c>
      <c r="AG386" s="56">
        <f t="shared" si="50"/>
        <v>1.0041415659840503E-3</v>
      </c>
      <c r="AH386" s="192">
        <f t="shared" si="52"/>
        <v>2.1907310655194519E-2</v>
      </c>
    </row>
    <row r="387" spans="1:34" ht="13.5" customHeight="1" x14ac:dyDescent="0.2">
      <c r="A387" s="129" t="s">
        <v>927</v>
      </c>
      <c r="B387" s="57" t="s">
        <v>928</v>
      </c>
      <c r="C387" s="83" t="s">
        <v>867</v>
      </c>
      <c r="D387" s="57" t="s">
        <v>27</v>
      </c>
      <c r="E387" s="57" t="s">
        <v>28</v>
      </c>
      <c r="F387" s="57" t="s">
        <v>29</v>
      </c>
      <c r="G387" s="57" t="s">
        <v>73</v>
      </c>
      <c r="H387" s="83" t="s">
        <v>74</v>
      </c>
      <c r="I387" s="83" t="s">
        <v>32</v>
      </c>
      <c r="J387" s="21">
        <v>4425318432.9117813</v>
      </c>
      <c r="K387" s="55" t="s">
        <v>929</v>
      </c>
      <c r="L387" s="56" t="s">
        <v>930</v>
      </c>
      <c r="M387" s="56" t="s">
        <v>68</v>
      </c>
      <c r="N387" s="56" t="s">
        <v>412</v>
      </c>
      <c r="O387" s="59">
        <v>7.5000000000000002E-4</v>
      </c>
      <c r="P387" s="56" t="s">
        <v>399</v>
      </c>
      <c r="Q387" s="145">
        <v>66645006.366339318</v>
      </c>
      <c r="R387" s="21">
        <v>57553262</v>
      </c>
      <c r="S387" s="21">
        <v>0</v>
      </c>
      <c r="T387" s="158">
        <v>2210430.858327115</v>
      </c>
      <c r="U387" s="158">
        <v>4420859.8494326938</v>
      </c>
      <c r="V387" s="21">
        <v>1890066.9913636693</v>
      </c>
      <c r="W387" s="12">
        <v>535970.97347741551</v>
      </c>
      <c r="X387" s="21"/>
      <c r="Y387" s="21"/>
      <c r="Z387" s="57"/>
      <c r="AA387" s="62">
        <v>1.5100000000000001E-2</v>
      </c>
      <c r="AB387" s="12" t="e">
        <f>+R387+S387+T387+U387+V387+W387+Y387+#REF!+#REF!+#REF!-Q387</f>
        <v>#REF!</v>
      </c>
      <c r="AC387" s="145">
        <f t="shared" si="53"/>
        <v>66074619.699123472</v>
      </c>
      <c r="AD387" s="56">
        <f t="shared" si="47"/>
        <v>0.87103432849214701</v>
      </c>
      <c r="AE387" s="56">
        <f t="shared" si="48"/>
        <v>6.6907079746557199E-2</v>
      </c>
      <c r="AF387" s="56">
        <f t="shared" si="49"/>
        <v>1.3005450991270468E-2</v>
      </c>
      <c r="AG387" s="56">
        <f t="shared" si="50"/>
        <v>9.9899248301637948E-4</v>
      </c>
      <c r="AH387" s="192">
        <f t="shared" si="52"/>
        <v>1.4931042974832331E-2</v>
      </c>
    </row>
    <row r="388" spans="1:34" ht="13.5" customHeight="1" x14ac:dyDescent="0.2">
      <c r="A388" s="129" t="s">
        <v>931</v>
      </c>
      <c r="B388" s="57" t="s">
        <v>932</v>
      </c>
      <c r="C388" s="83" t="s">
        <v>867</v>
      </c>
      <c r="D388" s="57" t="s">
        <v>27</v>
      </c>
      <c r="E388" s="57" t="s">
        <v>28</v>
      </c>
      <c r="F388" s="57" t="s">
        <v>29</v>
      </c>
      <c r="G388" s="57" t="s">
        <v>73</v>
      </c>
      <c r="H388" s="83" t="s">
        <v>74</v>
      </c>
      <c r="I388" s="83" t="s">
        <v>32</v>
      </c>
      <c r="J388" s="21">
        <v>314685201.25206137</v>
      </c>
      <c r="K388" s="55" t="s">
        <v>933</v>
      </c>
      <c r="L388" s="56" t="s">
        <v>930</v>
      </c>
      <c r="M388" s="56" t="s">
        <v>68</v>
      </c>
      <c r="N388" s="56" t="s">
        <v>412</v>
      </c>
      <c r="O388" s="59">
        <v>7.5000000000000002E-4</v>
      </c>
      <c r="P388" s="56" t="s">
        <v>399</v>
      </c>
      <c r="Q388" s="145">
        <v>2220775.6008606763</v>
      </c>
      <c r="R388" s="21">
        <v>1574260</v>
      </c>
      <c r="S388" s="21">
        <v>0</v>
      </c>
      <c r="T388" s="158">
        <v>157184.14167288502</v>
      </c>
      <c r="U388" s="158">
        <v>314368.15056730586</v>
      </c>
      <c r="V388" s="21">
        <v>134403.00863633043</v>
      </c>
      <c r="W388" s="12">
        <v>38112.993722584397</v>
      </c>
      <c r="X388" s="21"/>
      <c r="Y388" s="21"/>
      <c r="Z388" s="57"/>
      <c r="AA388" s="62">
        <v>7.1000000000000004E-3</v>
      </c>
      <c r="AB388" s="12" t="e">
        <f>+R388+S388+T388+U388+V388+W388+Y388+#REF!+#REF!+#REF!-Q388</f>
        <v>#REF!</v>
      </c>
      <c r="AC388" s="145">
        <f t="shared" si="53"/>
        <v>2180215.300876521</v>
      </c>
      <c r="AD388" s="56">
        <f t="shared" si="47"/>
        <v>0.72206630206066968</v>
      </c>
      <c r="AE388" s="56">
        <f t="shared" si="48"/>
        <v>0.14419133304904297</v>
      </c>
      <c r="AF388" s="56">
        <f t="shared" si="49"/>
        <v>5.0026502477281262E-3</v>
      </c>
      <c r="AG388" s="56">
        <f t="shared" si="50"/>
        <v>9.9899248301637948E-4</v>
      </c>
      <c r="AH388" s="192">
        <f t="shared" si="52"/>
        <v>6.9282422312899892E-3</v>
      </c>
    </row>
    <row r="389" spans="1:34" ht="13.5" customHeight="1" x14ac:dyDescent="0.2">
      <c r="A389" s="129" t="s">
        <v>934</v>
      </c>
      <c r="B389" s="57" t="s">
        <v>935</v>
      </c>
      <c r="C389" s="83" t="s">
        <v>867</v>
      </c>
      <c r="D389" s="57" t="s">
        <v>27</v>
      </c>
      <c r="E389" s="57" t="s">
        <v>28</v>
      </c>
      <c r="F389" s="57" t="s">
        <v>29</v>
      </c>
      <c r="G389" s="57" t="s">
        <v>73</v>
      </c>
      <c r="H389" s="83" t="s">
        <v>74</v>
      </c>
      <c r="I389" s="83" t="s">
        <v>32</v>
      </c>
      <c r="J389" s="21">
        <v>3165936949.7113032</v>
      </c>
      <c r="K389" s="55" t="s">
        <v>868</v>
      </c>
      <c r="L389" s="56" t="s">
        <v>930</v>
      </c>
      <c r="M389" s="56" t="s">
        <v>68</v>
      </c>
      <c r="N389" s="56" t="s">
        <v>405</v>
      </c>
      <c r="O389" s="59">
        <v>4.7499999999999999E-3</v>
      </c>
      <c r="P389" s="56" t="s">
        <v>399</v>
      </c>
      <c r="Q389" s="145">
        <v>60293539.210958615</v>
      </c>
      <c r="R389" s="21">
        <v>52234959</v>
      </c>
      <c r="S389" s="21">
        <v>0</v>
      </c>
      <c r="T389" s="158">
        <v>1583634.9367025832</v>
      </c>
      <c r="U389" s="158">
        <v>3197912.8074648357</v>
      </c>
      <c r="V389" s="21">
        <v>1592040.711513489</v>
      </c>
      <c r="W389" s="12">
        <v>1611927.0551528535</v>
      </c>
      <c r="X389" s="21"/>
      <c r="Y389" s="21"/>
      <c r="Z389" s="57"/>
      <c r="AA389" s="62">
        <v>1.9E-2</v>
      </c>
      <c r="AB389" s="12" t="e">
        <f>+R389+S389+T389+U389+V389+W389+Y389+#REF!+#REF!+#REF!-Q389</f>
        <v>#REF!</v>
      </c>
      <c r="AC389" s="145">
        <f t="shared" si="53"/>
        <v>58608547.455680914</v>
      </c>
      <c r="AD389" s="56">
        <f t="shared" si="47"/>
        <v>0.89125155404166012</v>
      </c>
      <c r="AE389" s="56">
        <f t="shared" si="48"/>
        <v>5.4563932161653714E-2</v>
      </c>
      <c r="AF389" s="56">
        <f t="shared" si="49"/>
        <v>1.6499052201517539E-2</v>
      </c>
      <c r="AG389" s="56">
        <f t="shared" si="50"/>
        <v>1.0100999666959407E-3</v>
      </c>
      <c r="AH389" s="192">
        <f t="shared" si="52"/>
        <v>1.8512228255532802E-2</v>
      </c>
    </row>
    <row r="390" spans="1:34" ht="13.5" customHeight="1" x14ac:dyDescent="0.2">
      <c r="A390" s="129" t="s">
        <v>936</v>
      </c>
      <c r="B390" s="57" t="s">
        <v>937</v>
      </c>
      <c r="C390" s="83" t="s">
        <v>867</v>
      </c>
      <c r="D390" s="57" t="s">
        <v>27</v>
      </c>
      <c r="E390" s="57" t="s">
        <v>28</v>
      </c>
      <c r="F390" s="57" t="s">
        <v>29</v>
      </c>
      <c r="G390" s="57" t="s">
        <v>73</v>
      </c>
      <c r="H390" s="83" t="s">
        <v>74</v>
      </c>
      <c r="I390" s="83" t="s">
        <v>32</v>
      </c>
      <c r="J390" s="21">
        <v>417212662.76494616</v>
      </c>
      <c r="K390" s="55" t="s">
        <v>938</v>
      </c>
      <c r="L390" s="56" t="s">
        <v>930</v>
      </c>
      <c r="M390" s="56" t="s">
        <v>68</v>
      </c>
      <c r="N390" s="56" t="s">
        <v>405</v>
      </c>
      <c r="O390" s="59">
        <v>4.7499999999999999E-3</v>
      </c>
      <c r="P390" s="56" t="s">
        <v>399</v>
      </c>
      <c r="Q390" s="145">
        <v>3776623.6783531122</v>
      </c>
      <c r="R390" s="21">
        <v>2714650</v>
      </c>
      <c r="S390" s="21">
        <v>0</v>
      </c>
      <c r="T390" s="158">
        <v>208694.1588806849</v>
      </c>
      <c r="U390" s="158">
        <v>421426.4967639969</v>
      </c>
      <c r="V390" s="21">
        <v>209801.88646565162</v>
      </c>
      <c r="W390" s="12">
        <v>212422.54332465649</v>
      </c>
      <c r="X390" s="21"/>
      <c r="Y390" s="21"/>
      <c r="Z390" s="57"/>
      <c r="AA390" s="62">
        <v>8.9999999999999993E-3</v>
      </c>
      <c r="AB390" s="12" t="e">
        <f>+R390+S390+T390+U390+V390+W390+Y390+#REF!+#REF!+#REF!-Q390</f>
        <v>#REF!</v>
      </c>
      <c r="AC390" s="145">
        <f t="shared" si="53"/>
        <v>3554572.5421103332</v>
      </c>
      <c r="AD390" s="56">
        <f t="shared" si="47"/>
        <v>0.76370645635728818</v>
      </c>
      <c r="AE390" s="56">
        <f t="shared" si="48"/>
        <v>0.11855898051634584</v>
      </c>
      <c r="AF390" s="56">
        <f t="shared" si="49"/>
        <v>6.5066337680393209E-3</v>
      </c>
      <c r="AG390" s="56">
        <f t="shared" si="50"/>
        <v>1.0100999666959407E-3</v>
      </c>
      <c r="AH390" s="192">
        <f t="shared" si="52"/>
        <v>8.5198098220545786E-3</v>
      </c>
    </row>
    <row r="391" spans="1:34" ht="13.5" customHeight="1" x14ac:dyDescent="0.2">
      <c r="A391" s="129" t="s">
        <v>939</v>
      </c>
      <c r="B391" s="57" t="s">
        <v>940</v>
      </c>
      <c r="C391" s="83" t="s">
        <v>867</v>
      </c>
      <c r="D391" s="57" t="s">
        <v>27</v>
      </c>
      <c r="E391" s="57" t="s">
        <v>28</v>
      </c>
      <c r="F391" s="57" t="s">
        <v>29</v>
      </c>
      <c r="G391" s="57" t="s">
        <v>73</v>
      </c>
      <c r="H391" s="83" t="s">
        <v>74</v>
      </c>
      <c r="I391" s="83" t="s">
        <v>32</v>
      </c>
      <c r="J391" s="21">
        <v>33902841392.448261</v>
      </c>
      <c r="K391" s="55" t="s">
        <v>929</v>
      </c>
      <c r="L391" s="56" t="s">
        <v>930</v>
      </c>
      <c r="M391" s="56" t="s">
        <v>68</v>
      </c>
      <c r="N391" s="56" t="s">
        <v>412</v>
      </c>
      <c r="O391" s="59">
        <v>4.7499999999999999E-3</v>
      </c>
      <c r="P391" s="56" t="s">
        <v>399</v>
      </c>
      <c r="Q391" s="145">
        <v>569337125.1545254</v>
      </c>
      <c r="R391" s="21">
        <v>508795533</v>
      </c>
      <c r="S391" s="21">
        <v>0</v>
      </c>
      <c r="T391" s="158">
        <v>16933067.084680144</v>
      </c>
      <c r="U391" s="158">
        <v>33850297.654584475</v>
      </c>
      <c r="V391" s="21">
        <v>9317869.5782081708</v>
      </c>
      <c r="W391" s="12">
        <v>385567.18206489622</v>
      </c>
      <c r="X391" s="21"/>
      <c r="Y391" s="21"/>
      <c r="Z391" s="57"/>
      <c r="AA391" s="62">
        <v>1.6799999999999999E-2</v>
      </c>
      <c r="AB391" s="12" t="e">
        <f>+R391+S391+T391+U391+V391+W391+Y391+#REF!+#REF!+#REF!-Q391</f>
        <v>#REF!</v>
      </c>
      <c r="AC391" s="145">
        <f t="shared" si="53"/>
        <v>568896767.31747282</v>
      </c>
      <c r="AD391" s="56">
        <f t="shared" si="47"/>
        <v>0.89435476211111364</v>
      </c>
      <c r="AE391" s="56">
        <f t="shared" si="48"/>
        <v>5.9501652319452043E-2</v>
      </c>
      <c r="AF391" s="56">
        <f t="shared" si="49"/>
        <v>1.500745990904858E-2</v>
      </c>
      <c r="AG391" s="56">
        <f t="shared" si="50"/>
        <v>9.9845016713332206E-4</v>
      </c>
      <c r="AH391" s="192">
        <f t="shared" si="52"/>
        <v>1.6780209090208956E-2</v>
      </c>
    </row>
    <row r="392" spans="1:34" ht="13.5" customHeight="1" x14ac:dyDescent="0.2">
      <c r="A392" s="129" t="s">
        <v>941</v>
      </c>
      <c r="B392" s="57" t="s">
        <v>942</v>
      </c>
      <c r="C392" s="83" t="s">
        <v>867</v>
      </c>
      <c r="D392" s="57" t="s">
        <v>27</v>
      </c>
      <c r="E392" s="57" t="s">
        <v>28</v>
      </c>
      <c r="F392" s="57" t="s">
        <v>29</v>
      </c>
      <c r="G392" s="57" t="s">
        <v>73</v>
      </c>
      <c r="H392" s="83" t="s">
        <v>74</v>
      </c>
      <c r="I392" s="83" t="s">
        <v>32</v>
      </c>
      <c r="J392" s="21">
        <v>311455048.68647438</v>
      </c>
      <c r="K392" s="55" t="s">
        <v>894</v>
      </c>
      <c r="L392" s="56" t="s">
        <v>930</v>
      </c>
      <c r="M392" s="56" t="s">
        <v>68</v>
      </c>
      <c r="N392" s="56" t="s">
        <v>412</v>
      </c>
      <c r="O392" s="59">
        <v>4.7499999999999999E-3</v>
      </c>
      <c r="P392" s="56" t="s">
        <v>399</v>
      </c>
      <c r="Q392" s="145">
        <v>2425813.1154745892</v>
      </c>
      <c r="R392" s="21">
        <v>1869636</v>
      </c>
      <c r="S392" s="21">
        <v>0</v>
      </c>
      <c r="T392" s="158">
        <v>155558.91531985666</v>
      </c>
      <c r="U392" s="158">
        <v>310972.34541552729</v>
      </c>
      <c r="V392" s="21">
        <v>85600.421791828834</v>
      </c>
      <c r="W392" s="12">
        <v>3542.0879351038079</v>
      </c>
      <c r="X392" s="21"/>
      <c r="Y392" s="21"/>
      <c r="Z392" s="57"/>
      <c r="AA392" s="62">
        <v>7.7999999999999996E-3</v>
      </c>
      <c r="AB392" s="12" t="e">
        <f>+R392+S392+T392+U392+V392+W392+Y392+#REF!+#REF!+#REF!-Q392</f>
        <v>#REF!</v>
      </c>
      <c r="AC392" s="145">
        <f t="shared" si="53"/>
        <v>2421767.6825272129</v>
      </c>
      <c r="AD392" s="56">
        <f t="shared" si="47"/>
        <v>0.7720129447135734</v>
      </c>
      <c r="AE392" s="56">
        <f t="shared" si="48"/>
        <v>0.12840717450280575</v>
      </c>
      <c r="AF392" s="56">
        <f t="shared" si="49"/>
        <v>6.002907989082127E-3</v>
      </c>
      <c r="AG392" s="56">
        <f t="shared" si="50"/>
        <v>9.9845016713332206E-4</v>
      </c>
      <c r="AH392" s="192">
        <f t="shared" si="52"/>
        <v>7.7756571702425042E-3</v>
      </c>
    </row>
    <row r="393" spans="1:34" ht="13.5" customHeight="1" x14ac:dyDescent="0.2">
      <c r="A393" s="129" t="s">
        <v>943</v>
      </c>
      <c r="B393" s="57" t="s">
        <v>944</v>
      </c>
      <c r="C393" s="83" t="s">
        <v>867</v>
      </c>
      <c r="D393" s="57" t="s">
        <v>27</v>
      </c>
      <c r="E393" s="57" t="s">
        <v>28</v>
      </c>
      <c r="F393" s="57" t="s">
        <v>29</v>
      </c>
      <c r="G393" s="57" t="s">
        <v>210</v>
      </c>
      <c r="H393" s="83" t="s">
        <v>64</v>
      </c>
      <c r="I393" s="57" t="s">
        <v>32</v>
      </c>
      <c r="J393" s="21">
        <v>109871354.90410958</v>
      </c>
      <c r="K393" s="131">
        <v>2.3500000000000001E-3</v>
      </c>
      <c r="L393" s="56" t="s">
        <v>399</v>
      </c>
      <c r="M393" s="56" t="s">
        <v>65</v>
      </c>
      <c r="N393" s="56">
        <v>4.0000000000000002E-4</v>
      </c>
      <c r="O393" s="59">
        <v>4.7499999999999999E-3</v>
      </c>
      <c r="P393" s="56" t="s">
        <v>399</v>
      </c>
      <c r="Q393" s="145">
        <v>359126.16629999998</v>
      </c>
      <c r="R393" s="21">
        <v>258185</v>
      </c>
      <c r="S393" s="21">
        <v>0</v>
      </c>
      <c r="T393" s="158">
        <v>0</v>
      </c>
      <c r="U393" s="158">
        <v>43947</v>
      </c>
      <c r="V393" s="21">
        <v>27468</v>
      </c>
      <c r="W393" s="12">
        <v>29228.166300000001</v>
      </c>
      <c r="X393" s="21"/>
      <c r="Y393" s="21"/>
      <c r="Z393" s="57"/>
      <c r="AA393" s="54" t="s">
        <v>860</v>
      </c>
      <c r="AB393" s="12" t="e">
        <f>+R393+S393+T393+U393+V393+W393+Y393+#REF!+#REF!+#REF!-Q393</f>
        <v>#REF!</v>
      </c>
      <c r="AC393" s="145">
        <f t="shared" si="53"/>
        <v>329600</v>
      </c>
      <c r="AD393" s="56">
        <f t="shared" si="47"/>
        <v>0.78332827669902916</v>
      </c>
      <c r="AE393" s="56">
        <f t="shared" si="48"/>
        <v>0.13333434466019417</v>
      </c>
      <c r="AF393" s="56">
        <f t="shared" si="49"/>
        <v>2.3498845556726902E-3</v>
      </c>
      <c r="AG393" s="56">
        <f t="shared" si="50"/>
        <v>3.9998596575381107E-4</v>
      </c>
      <c r="AH393" s="192">
        <f t="shared" si="52"/>
        <v>2.9998719892701696E-3</v>
      </c>
    </row>
    <row r="394" spans="1:34" ht="13.5" customHeight="1" x14ac:dyDescent="0.2">
      <c r="A394" s="129" t="s">
        <v>945</v>
      </c>
      <c r="B394" s="57" t="s">
        <v>946</v>
      </c>
      <c r="C394" s="83" t="s">
        <v>867</v>
      </c>
      <c r="D394" s="57" t="s">
        <v>27</v>
      </c>
      <c r="E394" s="57" t="s">
        <v>28</v>
      </c>
      <c r="F394" s="57" t="s">
        <v>29</v>
      </c>
      <c r="G394" s="57" t="s">
        <v>73</v>
      </c>
      <c r="H394" s="83" t="s">
        <v>64</v>
      </c>
      <c r="I394" s="57" t="s">
        <v>32</v>
      </c>
      <c r="J394" s="21">
        <v>7352495200.1232872</v>
      </c>
      <c r="K394" s="55">
        <v>3.0000000000000001E-3</v>
      </c>
      <c r="L394" s="56" t="s">
        <v>399</v>
      </c>
      <c r="M394" s="56" t="s">
        <v>65</v>
      </c>
      <c r="N394" s="56">
        <v>4.0000000000000002E-4</v>
      </c>
      <c r="O394" s="59">
        <v>4.7499999999999999E-3</v>
      </c>
      <c r="P394" s="56" t="s">
        <v>399</v>
      </c>
      <c r="Q394" s="145">
        <v>28812773.195299998</v>
      </c>
      <c r="R394" s="21">
        <v>22032039</v>
      </c>
      <c r="S394" s="21">
        <v>0</v>
      </c>
      <c r="T394" s="158">
        <v>0</v>
      </c>
      <c r="U394" s="158">
        <v>2937605</v>
      </c>
      <c r="V394" s="21">
        <v>1838125</v>
      </c>
      <c r="W394" s="12">
        <v>1713246.612</v>
      </c>
      <c r="X394" s="21"/>
      <c r="Y394" s="21"/>
      <c r="Z394" s="57"/>
      <c r="AA394" s="54" t="s">
        <v>860</v>
      </c>
      <c r="AB394" s="12" t="e">
        <f>+R394+S394+T394+U394+V394+W394+Y394+#REF!+#REF!+#REF!-Q394</f>
        <v>#REF!</v>
      </c>
      <c r="AC394" s="145">
        <f t="shared" si="53"/>
        <v>26807769</v>
      </c>
      <c r="AD394" s="56">
        <f t="shared" si="47"/>
        <v>0.82185276216010361</v>
      </c>
      <c r="AE394" s="56">
        <f t="shared" si="48"/>
        <v>0.10958036082748997</v>
      </c>
      <c r="AF394" s="56">
        <f t="shared" si="49"/>
        <v>2.9965390524335964E-3</v>
      </c>
      <c r="AG394" s="56">
        <f t="shared" si="50"/>
        <v>3.9953851312282966E-4</v>
      </c>
      <c r="AH394" s="192">
        <f t="shared" si="52"/>
        <v>3.6460777287621333E-3</v>
      </c>
    </row>
    <row r="395" spans="1:34" ht="13.5" customHeight="1" x14ac:dyDescent="0.2">
      <c r="A395" s="129" t="s">
        <v>947</v>
      </c>
      <c r="B395" s="83" t="s">
        <v>948</v>
      </c>
      <c r="C395" s="83" t="s">
        <v>867</v>
      </c>
      <c r="D395" s="57" t="s">
        <v>27</v>
      </c>
      <c r="E395" s="57" t="s">
        <v>28</v>
      </c>
      <c r="F395" s="57" t="s">
        <v>41</v>
      </c>
      <c r="G395" s="57" t="s">
        <v>73</v>
      </c>
      <c r="H395" s="83" t="s">
        <v>74</v>
      </c>
      <c r="I395" s="83" t="s">
        <v>32</v>
      </c>
      <c r="J395" s="21">
        <v>2002258894.3972602</v>
      </c>
      <c r="K395" s="55" t="s">
        <v>949</v>
      </c>
      <c r="L395" s="56" t="s">
        <v>399</v>
      </c>
      <c r="M395" s="56" t="s">
        <v>65</v>
      </c>
      <c r="N395" s="56" t="s">
        <v>412</v>
      </c>
      <c r="O395" s="59">
        <v>4.7499999999999999E-3</v>
      </c>
      <c r="P395" s="56" t="s">
        <v>399</v>
      </c>
      <c r="Q395" s="145">
        <v>24444416.699999999</v>
      </c>
      <c r="R395" s="21">
        <v>20018342</v>
      </c>
      <c r="S395" s="21">
        <v>0</v>
      </c>
      <c r="T395" s="158">
        <v>1000917</v>
      </c>
      <c r="U395" s="158">
        <v>2001834</v>
      </c>
      <c r="V395" s="21">
        <v>1340470</v>
      </c>
      <c r="W395" s="12">
        <v>82853.700000000012</v>
      </c>
      <c r="X395" s="21"/>
      <c r="Y395" s="21"/>
      <c r="Z395" s="180">
        <v>7.4999999999999997E-3</v>
      </c>
      <c r="AA395" s="24">
        <v>0.02</v>
      </c>
      <c r="AB395" s="12" t="e">
        <f>+R395+S395+T395+U395+V395+W395+Y395+#REF!+#REF!+#REF!-Q395</f>
        <v>#REF!</v>
      </c>
      <c r="AC395" s="145">
        <f t="shared" si="53"/>
        <v>24361563</v>
      </c>
      <c r="AD395" s="56">
        <f t="shared" si="47"/>
        <v>0.8217182945117274</v>
      </c>
      <c r="AE395" s="56">
        <f t="shared" si="48"/>
        <v>8.2171821241518866E-2</v>
      </c>
      <c r="AF395" s="56">
        <f t="shared" si="49"/>
        <v>9.9978789236574318E-3</v>
      </c>
      <c r="AG395" s="56">
        <f t="shared" si="50"/>
        <v>9.9978779247856045E-4</v>
      </c>
      <c r="AH395" s="192">
        <f t="shared" si="52"/>
        <v>1.9667039471353457E-2</v>
      </c>
    </row>
    <row r="396" spans="1:34" ht="13.5" customHeight="1" x14ac:dyDescent="0.2">
      <c r="A396" s="129" t="s">
        <v>950</v>
      </c>
      <c r="B396" s="83" t="s">
        <v>951</v>
      </c>
      <c r="C396" s="83" t="s">
        <v>867</v>
      </c>
      <c r="D396" s="57" t="s">
        <v>27</v>
      </c>
      <c r="E396" s="57" t="s">
        <v>28</v>
      </c>
      <c r="F396" s="57" t="s">
        <v>29</v>
      </c>
      <c r="G396" s="57" t="s">
        <v>30</v>
      </c>
      <c r="H396" s="83" t="s">
        <v>64</v>
      </c>
      <c r="I396" s="83" t="s">
        <v>32</v>
      </c>
      <c r="J396" s="21">
        <v>10734920125.148918</v>
      </c>
      <c r="K396" s="55" t="s">
        <v>891</v>
      </c>
      <c r="L396" s="56" t="s">
        <v>399</v>
      </c>
      <c r="M396" s="56" t="s">
        <v>65</v>
      </c>
      <c r="N396" s="56" t="s">
        <v>412</v>
      </c>
      <c r="O396" s="59">
        <v>1.25E-3</v>
      </c>
      <c r="P396" s="56" t="s">
        <v>399</v>
      </c>
      <c r="Q396" s="145">
        <v>123334726.31647211</v>
      </c>
      <c r="R396" s="21">
        <v>107203373.95170394</v>
      </c>
      <c r="S396" s="21">
        <v>0</v>
      </c>
      <c r="T396" s="158">
        <v>5343168.3468235433</v>
      </c>
      <c r="U396" s="158">
        <v>6919943.2197839674</v>
      </c>
      <c r="V396" s="21">
        <v>3474621.445833988</v>
      </c>
      <c r="W396" s="12">
        <v>384970.50135832187</v>
      </c>
      <c r="X396" s="21"/>
      <c r="Y396" s="21"/>
      <c r="Z396" s="57"/>
      <c r="AA396" s="62">
        <v>1.15E-2</v>
      </c>
      <c r="AB396" s="12" t="e">
        <f>+R396+S396+T396+U396+V396+W396+Y396+#REF!+#REF!+#REF!-Q396</f>
        <v>#REF!</v>
      </c>
      <c r="AC396" s="145">
        <f t="shared" si="53"/>
        <v>122941106.96414542</v>
      </c>
      <c r="AD396" s="56">
        <f t="shared" si="47"/>
        <v>0.87198965910538573</v>
      </c>
      <c r="AE396" s="56">
        <f t="shared" si="48"/>
        <v>5.628665131347891E-2</v>
      </c>
      <c r="AF396" s="56">
        <f t="shared" si="49"/>
        <v>9.9864156138951034E-3</v>
      </c>
      <c r="AG396" s="56">
        <f t="shared" si="50"/>
        <v>6.4461990765748447E-4</v>
      </c>
      <c r="AH396" s="192">
        <f t="shared" si="52"/>
        <v>1.145244729638265E-2</v>
      </c>
    </row>
    <row r="397" spans="1:34" ht="13.5" customHeight="1" x14ac:dyDescent="0.2">
      <c r="A397" s="129" t="s">
        <v>952</v>
      </c>
      <c r="B397" s="83" t="s">
        <v>953</v>
      </c>
      <c r="C397" s="83" t="s">
        <v>867</v>
      </c>
      <c r="D397" s="57" t="s">
        <v>27</v>
      </c>
      <c r="E397" s="57" t="s">
        <v>28</v>
      </c>
      <c r="F397" s="57" t="s">
        <v>29</v>
      </c>
      <c r="G397" s="57" t="s">
        <v>30</v>
      </c>
      <c r="H397" s="83" t="s">
        <v>64</v>
      </c>
      <c r="I397" s="83" t="s">
        <v>32</v>
      </c>
      <c r="J397" s="21">
        <v>703943168.40916538</v>
      </c>
      <c r="K397" s="55" t="s">
        <v>891</v>
      </c>
      <c r="L397" s="56" t="s">
        <v>399</v>
      </c>
      <c r="M397" s="56" t="s">
        <v>65</v>
      </c>
      <c r="N397" s="56" t="s">
        <v>412</v>
      </c>
      <c r="O397" s="59">
        <v>1.25E-3</v>
      </c>
      <c r="P397" s="56" t="s">
        <v>399</v>
      </c>
      <c r="Q397" s="145">
        <v>8087683.6535279062</v>
      </c>
      <c r="R397" s="21">
        <v>7029869.048296079</v>
      </c>
      <c r="S397" s="21">
        <v>0</v>
      </c>
      <c r="T397" s="158">
        <v>350378.65317645756</v>
      </c>
      <c r="U397" s="158">
        <v>453775.78021603322</v>
      </c>
      <c r="V397" s="21">
        <v>227848.55416601265</v>
      </c>
      <c r="W397" s="12">
        <v>25244.468641678191</v>
      </c>
      <c r="X397" s="21"/>
      <c r="Y397" s="21"/>
      <c r="Z397" s="57"/>
      <c r="AA397" s="31">
        <v>1.15E-2</v>
      </c>
      <c r="AB397" s="12" t="e">
        <f>+R397+S397+T397+U397+V397+W397+Y397+#REF!+#REF!+#REF!-Q397</f>
        <v>#REF!</v>
      </c>
      <c r="AC397" s="145">
        <f t="shared" si="53"/>
        <v>8061872.0358545827</v>
      </c>
      <c r="AD397" s="56">
        <f t="shared" ref="AD397:AD403" si="54">+R397/AC397</f>
        <v>0.87198965910538562</v>
      </c>
      <c r="AE397" s="56">
        <f t="shared" ref="AE397:AE403" si="55">U397/AC397</f>
        <v>5.628665131347891E-2</v>
      </c>
      <c r="AF397" s="56">
        <f t="shared" si="49"/>
        <v>9.9864156138951034E-3</v>
      </c>
      <c r="AG397" s="56">
        <f t="shared" si="50"/>
        <v>6.4461990765748447E-4</v>
      </c>
      <c r="AH397" s="192">
        <f t="shared" si="52"/>
        <v>1.145244729638265E-2</v>
      </c>
    </row>
    <row r="398" spans="1:34" ht="13.5" customHeight="1" x14ac:dyDescent="0.2">
      <c r="A398" s="8" t="s">
        <v>954</v>
      </c>
      <c r="B398" s="57" t="s">
        <v>955</v>
      </c>
      <c r="C398" s="57" t="s">
        <v>956</v>
      </c>
      <c r="D398" s="57" t="s">
        <v>27</v>
      </c>
      <c r="E398" s="57" t="s">
        <v>28</v>
      </c>
      <c r="F398" s="57" t="s">
        <v>29</v>
      </c>
      <c r="G398" s="57" t="s">
        <v>277</v>
      </c>
      <c r="H398" s="57" t="s">
        <v>74</v>
      </c>
      <c r="I398" s="57" t="s">
        <v>32</v>
      </c>
      <c r="J398" s="67">
        <v>122016419.79116465</v>
      </c>
      <c r="K398" s="55">
        <v>1.0999999999999999E-2</v>
      </c>
      <c r="L398" s="56" t="s">
        <v>399</v>
      </c>
      <c r="M398" s="56" t="s">
        <v>65</v>
      </c>
      <c r="N398" s="56">
        <v>2E-3</v>
      </c>
      <c r="O398" s="59">
        <v>4.0000000000000001E-3</v>
      </c>
      <c r="P398" s="56">
        <v>0.03</v>
      </c>
      <c r="Q398" s="145">
        <v>3139816</v>
      </c>
      <c r="R398" s="21">
        <v>1342062</v>
      </c>
      <c r="S398" s="21">
        <v>0</v>
      </c>
      <c r="T398" s="158">
        <v>488024</v>
      </c>
      <c r="U398" s="158">
        <v>244011</v>
      </c>
      <c r="V398" s="21">
        <v>792501</v>
      </c>
      <c r="W398" s="12">
        <v>273218</v>
      </c>
      <c r="X398" s="21">
        <v>0</v>
      </c>
      <c r="Y398" s="21">
        <v>0</v>
      </c>
      <c r="Z398" s="14">
        <v>0</v>
      </c>
      <c r="AA398" s="53">
        <v>2.3493542958450037E-2</v>
      </c>
      <c r="AB398" s="12" t="e">
        <f>+R398+S398+T398+U398+V398+W398+Y398+#REF!+#REF!+#REF!-Q398</f>
        <v>#REF!</v>
      </c>
      <c r="AC398" s="145">
        <f t="shared" si="53"/>
        <v>2866598</v>
      </c>
      <c r="AD398" s="56">
        <f t="shared" si="54"/>
        <v>0.46817237715228993</v>
      </c>
      <c r="AE398" s="56">
        <f t="shared" si="55"/>
        <v>8.5122155251625795E-2</v>
      </c>
      <c r="AF398" s="56">
        <f t="shared" si="49"/>
        <v>1.0999027854586996E-2</v>
      </c>
      <c r="AG398" s="56">
        <f t="shared" si="50"/>
        <v>1.9998210111199241E-3</v>
      </c>
      <c r="AH398" s="192">
        <f t="shared" si="52"/>
        <v>2.3493542958450037E-2</v>
      </c>
    </row>
    <row r="399" spans="1:34" ht="13.5" customHeight="1" x14ac:dyDescent="0.2">
      <c r="A399" s="8" t="s">
        <v>957</v>
      </c>
      <c r="B399" s="57" t="s">
        <v>958</v>
      </c>
      <c r="C399" s="57" t="s">
        <v>956</v>
      </c>
      <c r="D399" s="57" t="s">
        <v>27</v>
      </c>
      <c r="E399" s="57" t="s">
        <v>28</v>
      </c>
      <c r="F399" s="57" t="s">
        <v>29</v>
      </c>
      <c r="G399" s="57" t="s">
        <v>38</v>
      </c>
      <c r="H399" s="57" t="s">
        <v>64</v>
      </c>
      <c r="I399" s="57" t="s">
        <v>32</v>
      </c>
      <c r="J399" s="67">
        <v>377516200.16465861</v>
      </c>
      <c r="K399" s="55">
        <v>6.0000000000000001E-3</v>
      </c>
      <c r="L399" s="56" t="s">
        <v>399</v>
      </c>
      <c r="M399" s="56" t="s">
        <v>65</v>
      </c>
      <c r="N399" s="56">
        <v>2.5000000000000001E-3</v>
      </c>
      <c r="O399" s="59">
        <v>4.0000000000000001E-3</v>
      </c>
      <c r="P399" s="56">
        <v>0.03</v>
      </c>
      <c r="Q399" s="145">
        <v>5846823</v>
      </c>
      <c r="R399" s="21">
        <v>2265637</v>
      </c>
      <c r="S399" s="21">
        <v>0</v>
      </c>
      <c r="T399" s="158">
        <v>1510407</v>
      </c>
      <c r="U399" s="158">
        <v>944020</v>
      </c>
      <c r="V399" s="21">
        <v>1008811</v>
      </c>
      <c r="W399" s="12">
        <v>117948</v>
      </c>
      <c r="X399" s="21">
        <v>0</v>
      </c>
      <c r="Y399" s="21">
        <v>0</v>
      </c>
      <c r="Z399" s="14">
        <v>0</v>
      </c>
      <c r="AA399" s="53">
        <v>1.517517658182954E-2</v>
      </c>
      <c r="AB399" s="12" t="e">
        <f>+R399+S399+T399+U399+V399+W399+Y399+#REF!+#REF!+#REF!-Q399</f>
        <v>#REF!</v>
      </c>
      <c r="AC399" s="145">
        <f t="shared" si="53"/>
        <v>5728875</v>
      </c>
      <c r="AD399" s="56">
        <f t="shared" si="54"/>
        <v>0.39547677336300757</v>
      </c>
      <c r="AE399" s="56">
        <f t="shared" si="55"/>
        <v>0.16478278894198251</v>
      </c>
      <c r="AF399" s="56">
        <f t="shared" si="49"/>
        <v>6.0014298697958204E-3</v>
      </c>
      <c r="AG399" s="56">
        <f t="shared" si="50"/>
        <v>2.5006079198409323E-3</v>
      </c>
      <c r="AH399" s="192">
        <f t="shared" si="52"/>
        <v>1.517517658182954E-2</v>
      </c>
    </row>
    <row r="400" spans="1:34" ht="13.5" customHeight="1" x14ac:dyDescent="0.2">
      <c r="A400" s="8" t="s">
        <v>959</v>
      </c>
      <c r="B400" s="57" t="s">
        <v>960</v>
      </c>
      <c r="C400" s="57" t="s">
        <v>956</v>
      </c>
      <c r="D400" s="57" t="s">
        <v>27</v>
      </c>
      <c r="E400" s="57" t="s">
        <v>28</v>
      </c>
      <c r="F400" s="57" t="s">
        <v>29</v>
      </c>
      <c r="G400" s="57" t="s">
        <v>277</v>
      </c>
      <c r="H400" s="57" t="s">
        <v>74</v>
      </c>
      <c r="I400" s="57" t="s">
        <v>32</v>
      </c>
      <c r="J400" s="67">
        <v>166696276.74698794</v>
      </c>
      <c r="K400" s="55">
        <v>1.6E-2</v>
      </c>
      <c r="L400" s="56" t="s">
        <v>399</v>
      </c>
      <c r="M400" s="56" t="s">
        <v>65</v>
      </c>
      <c r="N400" s="56" t="s">
        <v>961</v>
      </c>
      <c r="O400" s="59">
        <v>4.0000000000000001E-3</v>
      </c>
      <c r="P400" s="56">
        <v>0.03</v>
      </c>
      <c r="Q400" s="145">
        <v>5142274</v>
      </c>
      <c r="R400" s="21">
        <v>2662103</v>
      </c>
      <c r="S400" s="21">
        <v>0</v>
      </c>
      <c r="T400" s="158">
        <v>665529</v>
      </c>
      <c r="U400" s="158">
        <v>720000</v>
      </c>
      <c r="V400" s="21">
        <v>644915</v>
      </c>
      <c r="W400" s="12">
        <v>449727</v>
      </c>
      <c r="X400" s="21">
        <v>0</v>
      </c>
      <c r="Y400" s="21">
        <v>0</v>
      </c>
      <c r="Z400" s="14">
        <v>0</v>
      </c>
      <c r="AA400" s="53">
        <v>2.8150280807545332E-2</v>
      </c>
      <c r="AB400" s="12" t="e">
        <f>+R400+S400+T400+U400+V400+W400+Y400+#REF!+#REF!+#REF!-Q400</f>
        <v>#REF!</v>
      </c>
      <c r="AC400" s="145">
        <f t="shared" si="53"/>
        <v>4692547</v>
      </c>
      <c r="AD400" s="56">
        <f t="shared" si="54"/>
        <v>0.56730449370032943</v>
      </c>
      <c r="AE400" s="56">
        <f t="shared" si="55"/>
        <v>0.15343479777613309</v>
      </c>
      <c r="AF400" s="56">
        <f t="shared" si="49"/>
        <v>1.5969780801046607E-2</v>
      </c>
      <c r="AG400" s="56">
        <f t="shared" si="50"/>
        <v>4.3192326430470784E-3</v>
      </c>
      <c r="AH400" s="192">
        <f t="shared" si="52"/>
        <v>2.8150280807545332E-2</v>
      </c>
    </row>
    <row r="401" spans="1:34" ht="13.5" customHeight="1" x14ac:dyDescent="0.2">
      <c r="A401" s="8" t="s">
        <v>962</v>
      </c>
      <c r="B401" s="57" t="s">
        <v>963</v>
      </c>
      <c r="C401" s="57" t="s">
        <v>956</v>
      </c>
      <c r="D401" s="57" t="s">
        <v>27</v>
      </c>
      <c r="E401" s="57" t="s">
        <v>28</v>
      </c>
      <c r="F401" s="57" t="s">
        <v>29</v>
      </c>
      <c r="G401" s="83" t="s">
        <v>100</v>
      </c>
      <c r="H401" s="57" t="s">
        <v>64</v>
      </c>
      <c r="I401" s="57" t="s">
        <v>32</v>
      </c>
      <c r="J401" s="67">
        <v>1306058377.1124499</v>
      </c>
      <c r="K401" s="55">
        <v>8.9999999999999993E-3</v>
      </c>
      <c r="L401" s="56" t="s">
        <v>399</v>
      </c>
      <c r="M401" s="56" t="s">
        <v>65</v>
      </c>
      <c r="N401" s="56">
        <v>2.2499999999999998E-3</v>
      </c>
      <c r="O401" s="59">
        <v>4.0000000000000001E-3</v>
      </c>
      <c r="P401" s="56">
        <v>0.03</v>
      </c>
      <c r="Q401" s="145">
        <v>22450684</v>
      </c>
      <c r="R401" s="21">
        <v>11752321</v>
      </c>
      <c r="S401" s="21">
        <v>0</v>
      </c>
      <c r="T401" s="158">
        <v>5223268</v>
      </c>
      <c r="U401" s="158">
        <v>2938073</v>
      </c>
      <c r="V401" s="21">
        <v>1850868</v>
      </c>
      <c r="W401" s="12">
        <v>686154</v>
      </c>
      <c r="X401" s="21">
        <v>0</v>
      </c>
      <c r="Y401" s="21">
        <v>0</v>
      </c>
      <c r="Z401" s="14">
        <v>0</v>
      </c>
      <c r="AA401" s="53">
        <v>1.6664285748175332E-2</v>
      </c>
      <c r="AB401" s="12" t="e">
        <f>+R401+S401+T401+U401+V401+W401+Y401+#REF!+#REF!+#REF!-Q401</f>
        <v>#REF!</v>
      </c>
      <c r="AC401" s="145">
        <f t="shared" si="53"/>
        <v>21764530</v>
      </c>
      <c r="AD401" s="56">
        <f t="shared" si="54"/>
        <v>0.53997586899418459</v>
      </c>
      <c r="AE401" s="56">
        <f t="shared" si="55"/>
        <v>0.13499363413774615</v>
      </c>
      <c r="AF401" s="56">
        <f t="shared" si="49"/>
        <v>8.9983121780383788E-3</v>
      </c>
      <c r="AG401" s="56">
        <f t="shared" si="50"/>
        <v>2.2495724934560378E-3</v>
      </c>
      <c r="AH401" s="192">
        <f t="shared" si="52"/>
        <v>1.6664285748175332E-2</v>
      </c>
    </row>
    <row r="402" spans="1:34" ht="13.5" customHeight="1" x14ac:dyDescent="0.2">
      <c r="A402" s="8" t="s">
        <v>964</v>
      </c>
      <c r="B402" s="57" t="s">
        <v>965</v>
      </c>
      <c r="C402" s="57" t="s">
        <v>956</v>
      </c>
      <c r="D402" s="57" t="s">
        <v>27</v>
      </c>
      <c r="E402" s="57" t="s">
        <v>28</v>
      </c>
      <c r="F402" s="57" t="s">
        <v>29</v>
      </c>
      <c r="G402" s="57" t="s">
        <v>966</v>
      </c>
      <c r="H402" s="57" t="s">
        <v>64</v>
      </c>
      <c r="I402" s="57" t="s">
        <v>32</v>
      </c>
      <c r="J402" s="67">
        <v>150491536.30522087</v>
      </c>
      <c r="K402" s="55">
        <v>1.0999999999999999E-2</v>
      </c>
      <c r="L402" s="56" t="s">
        <v>399</v>
      </c>
      <c r="M402" s="56" t="s">
        <v>65</v>
      </c>
      <c r="N402" s="56">
        <v>2E-3</v>
      </c>
      <c r="O402" s="59">
        <v>4.0000000000000001E-3</v>
      </c>
      <c r="P402" s="56">
        <v>0.03</v>
      </c>
      <c r="Q402" s="145">
        <v>4209508</v>
      </c>
      <c r="R402" s="21">
        <v>1654592</v>
      </c>
      <c r="S402" s="21">
        <v>0</v>
      </c>
      <c r="T402" s="158">
        <v>601677</v>
      </c>
      <c r="U402" s="158">
        <v>300825</v>
      </c>
      <c r="V402" s="21">
        <v>1409221</v>
      </c>
      <c r="W402" s="12">
        <v>243193</v>
      </c>
      <c r="X402" s="21">
        <v>0</v>
      </c>
      <c r="Y402" s="21">
        <v>0</v>
      </c>
      <c r="Z402" s="14">
        <v>0</v>
      </c>
      <c r="AA402" s="37">
        <v>2.6355734663746667E-2</v>
      </c>
      <c r="AB402" s="12" t="e">
        <f>+R402+S402+T402+U402+V402+W402+Y402+#REF!+#REF!+#REF!-Q402</f>
        <v>#REF!</v>
      </c>
      <c r="AC402" s="145">
        <f t="shared" si="53"/>
        <v>3966315</v>
      </c>
      <c r="AD402" s="56">
        <f t="shared" si="54"/>
        <v>0.41716101721623222</v>
      </c>
      <c r="AE402" s="56">
        <f t="shared" si="55"/>
        <v>7.5844959364044465E-2</v>
      </c>
      <c r="AF402" s="56">
        <f t="shared" si="49"/>
        <v>1.0994585081809671E-2</v>
      </c>
      <c r="AG402" s="56">
        <f t="shared" si="50"/>
        <v>1.9989496245814043E-3</v>
      </c>
      <c r="AH402" s="192">
        <f t="shared" si="52"/>
        <v>2.6355734663746667E-2</v>
      </c>
    </row>
    <row r="403" spans="1:34" ht="13.5" customHeight="1" x14ac:dyDescent="0.2">
      <c r="A403" s="124" t="s">
        <v>967</v>
      </c>
      <c r="B403" s="13" t="s">
        <v>968</v>
      </c>
      <c r="C403" s="13" t="s">
        <v>969</v>
      </c>
      <c r="D403" s="208" t="s">
        <v>27</v>
      </c>
      <c r="E403" s="208" t="s">
        <v>28</v>
      </c>
      <c r="F403" s="208" t="s">
        <v>41</v>
      </c>
      <c r="G403" s="208" t="s">
        <v>277</v>
      </c>
      <c r="H403" s="255" t="s">
        <v>50</v>
      </c>
      <c r="I403" s="255" t="s">
        <v>32</v>
      </c>
      <c r="J403" s="259">
        <v>2794570812</v>
      </c>
      <c r="K403" s="261" t="s">
        <v>970</v>
      </c>
      <c r="L403" s="262" t="s">
        <v>399</v>
      </c>
      <c r="M403" s="264" t="s">
        <v>65</v>
      </c>
      <c r="N403" s="266" t="s">
        <v>971</v>
      </c>
      <c r="O403" s="256">
        <v>2.5000000000000001E-4</v>
      </c>
      <c r="P403" s="255" t="s">
        <v>972</v>
      </c>
      <c r="Q403" s="258">
        <v>64344751</v>
      </c>
      <c r="R403" s="259">
        <v>55909402</v>
      </c>
      <c r="S403" s="259">
        <v>0</v>
      </c>
      <c r="T403" s="260">
        <v>0</v>
      </c>
      <c r="U403" s="260">
        <v>4683664</v>
      </c>
      <c r="V403" s="21">
        <v>3544034</v>
      </c>
      <c r="W403" s="12">
        <v>207651</v>
      </c>
      <c r="X403" s="259">
        <v>0</v>
      </c>
      <c r="Y403" s="259">
        <v>0</v>
      </c>
      <c r="Z403" s="267">
        <v>1.15E-2</v>
      </c>
      <c r="AA403" s="268">
        <v>2.4199999999999999E-2</v>
      </c>
      <c r="AB403" s="199" t="e">
        <f>+R403+S403+T403+U403+V403+W403+Y403+#REF!+#REF!+#REF!-Q403</f>
        <v>#REF!</v>
      </c>
      <c r="AC403" s="193">
        <f t="shared" si="53"/>
        <v>64137100</v>
      </c>
      <c r="AD403" s="210">
        <f t="shared" si="54"/>
        <v>0.87171702493564562</v>
      </c>
      <c r="AE403" s="210">
        <f t="shared" si="55"/>
        <v>7.302581501190418E-2</v>
      </c>
      <c r="AF403" s="210">
        <f t="shared" si="49"/>
        <v>2.0006435965022884E-2</v>
      </c>
      <c r="AG403" s="210">
        <f t="shared" si="50"/>
        <v>1.6759868742234612E-3</v>
      </c>
      <c r="AH403" s="204">
        <f>+AC403/(J403+J404)+Z403</f>
        <v>3.4450608273940565E-2</v>
      </c>
    </row>
    <row r="404" spans="1:34" ht="13.5" customHeight="1" x14ac:dyDescent="0.2">
      <c r="A404" s="124" t="s">
        <v>973</v>
      </c>
      <c r="B404" s="13" t="s">
        <v>974</v>
      </c>
      <c r="C404" s="13" t="s">
        <v>969</v>
      </c>
      <c r="D404" s="255"/>
      <c r="E404" s="255"/>
      <c r="F404" s="255"/>
      <c r="G404" s="255"/>
      <c r="H404" s="255"/>
      <c r="I404" s="255"/>
      <c r="J404" s="259"/>
      <c r="K404" s="261"/>
      <c r="L404" s="263"/>
      <c r="M404" s="265"/>
      <c r="N404" s="266"/>
      <c r="O404" s="257"/>
      <c r="P404" s="255"/>
      <c r="Q404" s="258"/>
      <c r="R404" s="259"/>
      <c r="S404" s="259"/>
      <c r="T404" s="260"/>
      <c r="U404" s="260"/>
      <c r="V404" s="21">
        <v>0</v>
      </c>
      <c r="W404" s="12">
        <v>0</v>
      </c>
      <c r="X404" s="259"/>
      <c r="Y404" s="259"/>
      <c r="Z404" s="267"/>
      <c r="AA404" s="268"/>
      <c r="AB404" s="200"/>
      <c r="AC404" s="194"/>
      <c r="AD404" s="248"/>
      <c r="AE404" s="248"/>
      <c r="AF404" s="248"/>
      <c r="AG404" s="248"/>
      <c r="AH404" s="205"/>
    </row>
    <row r="405" spans="1:34" ht="13.5" customHeight="1" x14ac:dyDescent="0.2">
      <c r="A405" s="124" t="s">
        <v>975</v>
      </c>
      <c r="B405" s="13" t="s">
        <v>976</v>
      </c>
      <c r="C405" s="13" t="s">
        <v>969</v>
      </c>
      <c r="D405" s="208" t="s">
        <v>27</v>
      </c>
      <c r="E405" s="208" t="s">
        <v>28</v>
      </c>
      <c r="F405" s="208" t="s">
        <v>41</v>
      </c>
      <c r="G405" s="208" t="s">
        <v>46</v>
      </c>
      <c r="H405" s="255" t="s">
        <v>50</v>
      </c>
      <c r="I405" s="255" t="s">
        <v>32</v>
      </c>
      <c r="J405" s="259">
        <v>379229485.95256919</v>
      </c>
      <c r="K405" s="261" t="s">
        <v>977</v>
      </c>
      <c r="L405" s="262" t="s">
        <v>399</v>
      </c>
      <c r="M405" s="264" t="s">
        <v>65</v>
      </c>
      <c r="N405" s="266" t="s">
        <v>978</v>
      </c>
      <c r="O405" s="256">
        <v>2.5000000000000001E-4</v>
      </c>
      <c r="P405" s="201" t="s">
        <v>399</v>
      </c>
      <c r="Q405" s="258">
        <v>4820251</v>
      </c>
      <c r="R405" s="259">
        <v>3790134</v>
      </c>
      <c r="S405" s="259">
        <v>0</v>
      </c>
      <c r="T405" s="260">
        <v>0</v>
      </c>
      <c r="U405" s="260">
        <v>303214</v>
      </c>
      <c r="V405" s="21">
        <v>547512</v>
      </c>
      <c r="W405" s="12">
        <v>179391</v>
      </c>
      <c r="X405" s="259">
        <v>0</v>
      </c>
      <c r="Y405" s="259">
        <v>0</v>
      </c>
      <c r="Z405" s="267">
        <v>3.2000000000000002E-3</v>
      </c>
      <c r="AA405" s="268">
        <v>1.52E-2</v>
      </c>
      <c r="AB405" s="199" t="e">
        <f>+R405+S405+T405+U405+V405+W405+Y405+#REF!+#REF!+#REF!-Q405</f>
        <v>#REF!</v>
      </c>
      <c r="AC405" s="193">
        <f>+R405+T405+U405+V405</f>
        <v>4640860</v>
      </c>
      <c r="AD405" s="210">
        <f>+R405/AC405</f>
        <v>0.81668785526820464</v>
      </c>
      <c r="AE405" s="210">
        <f>U405/AC405</f>
        <v>6.5335735187012758E-2</v>
      </c>
      <c r="AF405" s="210">
        <f>+R405/J405</f>
        <v>9.9943019738555818E-3</v>
      </c>
      <c r="AG405" s="210">
        <f>+U405/J405</f>
        <v>7.9955280702493541E-4</v>
      </c>
      <c r="AH405" s="204">
        <f>+AC405/(J405+J406)+Z405</f>
        <v>1.5437603276925674E-2</v>
      </c>
    </row>
    <row r="406" spans="1:34" ht="13.5" customHeight="1" x14ac:dyDescent="0.2">
      <c r="A406" s="124" t="s">
        <v>979</v>
      </c>
      <c r="B406" s="13" t="s">
        <v>980</v>
      </c>
      <c r="C406" s="13" t="s">
        <v>969</v>
      </c>
      <c r="D406" s="255"/>
      <c r="E406" s="255"/>
      <c r="F406" s="255"/>
      <c r="G406" s="255"/>
      <c r="H406" s="255"/>
      <c r="I406" s="255"/>
      <c r="J406" s="259"/>
      <c r="K406" s="261"/>
      <c r="L406" s="263"/>
      <c r="M406" s="265"/>
      <c r="N406" s="266"/>
      <c r="O406" s="257"/>
      <c r="P406" s="266"/>
      <c r="Q406" s="258"/>
      <c r="R406" s="259"/>
      <c r="S406" s="259"/>
      <c r="T406" s="260"/>
      <c r="U406" s="260"/>
      <c r="V406" s="21">
        <v>0</v>
      </c>
      <c r="W406" s="12">
        <v>0</v>
      </c>
      <c r="X406" s="259"/>
      <c r="Y406" s="259"/>
      <c r="Z406" s="267"/>
      <c r="AA406" s="268"/>
      <c r="AB406" s="200"/>
      <c r="AC406" s="194"/>
      <c r="AD406" s="248"/>
      <c r="AE406" s="248"/>
      <c r="AF406" s="248"/>
      <c r="AG406" s="248"/>
      <c r="AH406" s="205"/>
    </row>
    <row r="407" spans="1:34" ht="13.5" customHeight="1" x14ac:dyDescent="0.2">
      <c r="A407" s="124" t="s">
        <v>981</v>
      </c>
      <c r="B407" s="13" t="s">
        <v>982</v>
      </c>
      <c r="C407" s="13" t="s">
        <v>969</v>
      </c>
      <c r="D407" s="57" t="s">
        <v>27</v>
      </c>
      <c r="E407" s="57" t="s">
        <v>28</v>
      </c>
      <c r="F407" s="57" t="s">
        <v>29</v>
      </c>
      <c r="G407" s="57" t="s">
        <v>210</v>
      </c>
      <c r="H407" s="13" t="s">
        <v>31</v>
      </c>
      <c r="I407" s="13" t="s">
        <v>32</v>
      </c>
      <c r="J407" s="132">
        <v>50415773960</v>
      </c>
      <c r="K407" s="127" t="s">
        <v>977</v>
      </c>
      <c r="L407" s="133" t="s">
        <v>399</v>
      </c>
      <c r="M407" s="134" t="s">
        <v>65</v>
      </c>
      <c r="N407" s="56" t="s">
        <v>399</v>
      </c>
      <c r="O407" s="135">
        <v>2.5000000000000001E-4</v>
      </c>
      <c r="P407" s="56" t="s">
        <v>399</v>
      </c>
      <c r="Q407" s="154">
        <v>570442820</v>
      </c>
      <c r="R407" s="132">
        <v>554896256</v>
      </c>
      <c r="S407" s="132">
        <v>0</v>
      </c>
      <c r="T407" s="172">
        <v>0</v>
      </c>
      <c r="U407" s="173"/>
      <c r="V407" s="21">
        <v>15452736</v>
      </c>
      <c r="W407" s="12">
        <v>93828</v>
      </c>
      <c r="X407" s="132">
        <v>0</v>
      </c>
      <c r="Y407" s="132">
        <v>0</v>
      </c>
      <c r="Z407" s="188">
        <v>0</v>
      </c>
      <c r="AA407" s="61">
        <v>1.1599999999999999E-2</v>
      </c>
      <c r="AB407" s="12" t="e">
        <f>+R407+S407+T407+U407+V407+W407+Y407+#REF!+#REF!+#REF!-Q407</f>
        <v>#REF!</v>
      </c>
      <c r="AC407" s="145">
        <f>+R407+T407+U407+V407</f>
        <v>570348992</v>
      </c>
      <c r="AD407" s="56">
        <f>+R407/AC407</f>
        <v>0.97290652527356447</v>
      </c>
      <c r="AE407" s="56">
        <f>U407/AC407</f>
        <v>0</v>
      </c>
      <c r="AF407" s="56">
        <f>+R407/J407</f>
        <v>1.100640161629287E-2</v>
      </c>
      <c r="AG407" s="56">
        <f>+U407/J407</f>
        <v>0</v>
      </c>
      <c r="AH407" s="192">
        <f>+AC407/J407+Z407</f>
        <v>1.1312907592225328E-2</v>
      </c>
    </row>
    <row r="408" spans="1:34" ht="13.5" customHeight="1" x14ac:dyDescent="0.2">
      <c r="A408" s="124" t="s">
        <v>983</v>
      </c>
      <c r="B408" s="13" t="s">
        <v>984</v>
      </c>
      <c r="C408" s="13" t="s">
        <v>969</v>
      </c>
      <c r="D408" s="57" t="s">
        <v>27</v>
      </c>
      <c r="E408" s="57" t="s">
        <v>28</v>
      </c>
      <c r="F408" s="57" t="s">
        <v>79</v>
      </c>
      <c r="G408" s="57" t="s">
        <v>73</v>
      </c>
      <c r="H408" s="13" t="s">
        <v>31</v>
      </c>
      <c r="I408" s="13" t="s">
        <v>32</v>
      </c>
      <c r="J408" s="132">
        <v>8796886849</v>
      </c>
      <c r="K408" s="127" t="s">
        <v>977</v>
      </c>
      <c r="L408" s="133" t="s">
        <v>399</v>
      </c>
      <c r="M408" s="134" t="s">
        <v>65</v>
      </c>
      <c r="N408" s="136" t="s">
        <v>985</v>
      </c>
      <c r="O408" s="135">
        <v>2.5000000000000001E-4</v>
      </c>
      <c r="P408" s="56" t="s">
        <v>399</v>
      </c>
      <c r="Q408" s="154">
        <v>151431653</v>
      </c>
      <c r="R408" s="132">
        <v>132110703</v>
      </c>
      <c r="S408" s="132">
        <v>0</v>
      </c>
      <c r="T408" s="172">
        <v>0</v>
      </c>
      <c r="U408" s="172">
        <v>8807378</v>
      </c>
      <c r="V408" s="21">
        <v>5061575</v>
      </c>
      <c r="W408" s="12">
        <v>1184045</v>
      </c>
      <c r="X408" s="132">
        <v>0</v>
      </c>
      <c r="Y408" s="132">
        <v>0</v>
      </c>
      <c r="Z408" s="188">
        <v>0</v>
      </c>
      <c r="AA408" s="61">
        <v>1.6899999999999998E-2</v>
      </c>
      <c r="AB408" s="12" t="e">
        <f>+R408+S408+T408+U408+V408+W408+Y408+#REF!+#REF!+#REF!-Q408</f>
        <v>#REF!</v>
      </c>
      <c r="AC408" s="145">
        <f>+R408+T408+U408+V408</f>
        <v>145979656</v>
      </c>
      <c r="AD408" s="56">
        <f>+R408/AC408</f>
        <v>0.90499393285321894</v>
      </c>
      <c r="AE408" s="56">
        <f>U408/AC408</f>
        <v>6.0332913786288141E-2</v>
      </c>
      <c r="AF408" s="56">
        <f>+R408/J408</f>
        <v>1.5017892723608E-2</v>
      </c>
      <c r="AG408" s="56">
        <f>+U408/J408</f>
        <v>1.0011925981520601E-3</v>
      </c>
      <c r="AH408" s="192">
        <f>+AC408/J408+Z408</f>
        <v>1.6594467850475362E-2</v>
      </c>
    </row>
    <row r="409" spans="1:34" ht="13.5" customHeight="1" x14ac:dyDescent="0.2">
      <c r="A409" s="124" t="s">
        <v>986</v>
      </c>
      <c r="B409" s="13" t="s">
        <v>987</v>
      </c>
      <c r="C409" s="13" t="s">
        <v>969</v>
      </c>
      <c r="D409" s="57" t="s">
        <v>27</v>
      </c>
      <c r="E409" s="57" t="s">
        <v>28</v>
      </c>
      <c r="F409" s="57" t="s">
        <v>79</v>
      </c>
      <c r="G409" s="57" t="s">
        <v>73</v>
      </c>
      <c r="H409" s="13" t="s">
        <v>31</v>
      </c>
      <c r="I409" s="13" t="s">
        <v>32</v>
      </c>
      <c r="J409" s="132">
        <v>1046644968.9960474</v>
      </c>
      <c r="K409" s="127" t="s">
        <v>988</v>
      </c>
      <c r="L409" s="133" t="s">
        <v>399</v>
      </c>
      <c r="M409" s="134" t="s">
        <v>65</v>
      </c>
      <c r="N409" s="136" t="s">
        <v>989</v>
      </c>
      <c r="O409" s="135">
        <v>2.5000000000000001E-4</v>
      </c>
      <c r="P409" s="56" t="s">
        <v>399</v>
      </c>
      <c r="Q409" s="154">
        <v>13049578</v>
      </c>
      <c r="R409" s="132">
        <v>10460293</v>
      </c>
      <c r="S409" s="132">
        <v>0</v>
      </c>
      <c r="T409" s="172">
        <v>0</v>
      </c>
      <c r="U409" s="172">
        <v>1255218</v>
      </c>
      <c r="V409" s="21">
        <v>729306</v>
      </c>
      <c r="W409" s="12">
        <v>217201</v>
      </c>
      <c r="X409" s="132">
        <v>0</v>
      </c>
      <c r="Y409" s="132">
        <v>0</v>
      </c>
      <c r="Z409" s="188">
        <v>0</v>
      </c>
      <c r="AA409" s="61">
        <v>1.26E-2</v>
      </c>
      <c r="AB409" s="12" t="e">
        <f>+R409+S409+T409+U409+V409+W409+Y409+#REF!+#REF!+#REF!-Q409</f>
        <v>#REF!</v>
      </c>
      <c r="AC409" s="145">
        <f>+R409+T409+U409+V409</f>
        <v>12444817</v>
      </c>
      <c r="AD409" s="56">
        <f>+R409/AC409</f>
        <v>0.84053409543908919</v>
      </c>
      <c r="AE409" s="56">
        <f>U409/AC409</f>
        <v>0.10086271256539972</v>
      </c>
      <c r="AF409" s="56">
        <f>+R409/J409</f>
        <v>9.9941176901978714E-3</v>
      </c>
      <c r="AG409" s="56">
        <f>+U409/J409</f>
        <v>1.1992777275794083E-3</v>
      </c>
      <c r="AH409" s="192">
        <f>+AC409/J409+Z409</f>
        <v>1.1890199034670942E-2</v>
      </c>
    </row>
    <row r="410" spans="1:34" ht="13.5" customHeight="1" x14ac:dyDescent="0.2">
      <c r="A410" s="124" t="s">
        <v>990</v>
      </c>
      <c r="B410" s="13" t="s">
        <v>991</v>
      </c>
      <c r="C410" s="13" t="s">
        <v>969</v>
      </c>
      <c r="D410" s="208" t="s">
        <v>27</v>
      </c>
      <c r="E410" s="208" t="s">
        <v>28</v>
      </c>
      <c r="F410" s="208" t="s">
        <v>91</v>
      </c>
      <c r="G410" s="255" t="s">
        <v>92</v>
      </c>
      <c r="H410" s="255" t="s">
        <v>31</v>
      </c>
      <c r="I410" s="255" t="s">
        <v>32</v>
      </c>
      <c r="J410" s="271">
        <v>30904100533</v>
      </c>
      <c r="K410" s="273" t="s">
        <v>992</v>
      </c>
      <c r="L410" s="269" t="s">
        <v>399</v>
      </c>
      <c r="M410" s="274" t="s">
        <v>65</v>
      </c>
      <c r="N410" s="269" t="s">
        <v>971</v>
      </c>
      <c r="O410" s="269" t="s">
        <v>993</v>
      </c>
      <c r="P410" s="269" t="s">
        <v>399</v>
      </c>
      <c r="Q410" s="270">
        <v>3043308932</v>
      </c>
      <c r="R410" s="271">
        <v>123756227</v>
      </c>
      <c r="S410" s="271">
        <v>0</v>
      </c>
      <c r="T410" s="272">
        <v>0</v>
      </c>
      <c r="U410" s="272">
        <v>12375634</v>
      </c>
      <c r="V410" s="21">
        <v>45217976</v>
      </c>
      <c r="W410" s="12">
        <v>2947310</v>
      </c>
      <c r="X410" s="271">
        <v>0</v>
      </c>
      <c r="Y410" s="271">
        <v>2407306993</v>
      </c>
      <c r="Z410" s="275">
        <v>0</v>
      </c>
      <c r="AA410" s="215">
        <v>1.9300000000000001E-2</v>
      </c>
      <c r="AB410" s="199" t="e">
        <f>+R410+S410+T410+U410+V410+W410+Y410+#REF!+#REF!+#REF!-Q410</f>
        <v>#REF!</v>
      </c>
      <c r="AC410" s="193">
        <f>+R410+T410+U410+V410</f>
        <v>181349837</v>
      </c>
      <c r="AD410" s="210">
        <f>+R410/AC410</f>
        <v>0.68241708427893433</v>
      </c>
      <c r="AE410" s="210">
        <f>U410/AC410</f>
        <v>6.8241770738398849E-2</v>
      </c>
      <c r="AF410" s="210">
        <f>+R410/J410</f>
        <v>4.004524476221228E-3</v>
      </c>
      <c r="AG410" s="210">
        <f>+U410/J410</f>
        <v>4.0045281326939305E-4</v>
      </c>
      <c r="AH410" s="204">
        <f>+AC410/J410+Z410</f>
        <v>5.8681480409485181E-3</v>
      </c>
    </row>
    <row r="411" spans="1:34" ht="13.5" customHeight="1" x14ac:dyDescent="0.2">
      <c r="A411" s="124" t="s">
        <v>994</v>
      </c>
      <c r="B411" s="13" t="s">
        <v>995</v>
      </c>
      <c r="C411" s="13" t="s">
        <v>969</v>
      </c>
      <c r="D411" s="255"/>
      <c r="E411" s="255"/>
      <c r="F411" s="255"/>
      <c r="G411" s="255"/>
      <c r="H411" s="255"/>
      <c r="I411" s="255"/>
      <c r="J411" s="271"/>
      <c r="K411" s="273"/>
      <c r="L411" s="269"/>
      <c r="M411" s="274"/>
      <c r="N411" s="269"/>
      <c r="O411" s="269"/>
      <c r="P411" s="269"/>
      <c r="Q411" s="270"/>
      <c r="R411" s="271"/>
      <c r="S411" s="271"/>
      <c r="T411" s="272"/>
      <c r="U411" s="272"/>
      <c r="V411" s="21">
        <v>0</v>
      </c>
      <c r="W411" s="12">
        <v>0</v>
      </c>
      <c r="X411" s="271"/>
      <c r="Y411" s="271"/>
      <c r="Z411" s="275"/>
      <c r="AA411" s="215"/>
      <c r="AB411" s="219"/>
      <c r="AC411" s="227"/>
      <c r="AD411" s="247"/>
      <c r="AE411" s="247"/>
      <c r="AF411" s="247"/>
      <c r="AG411" s="247"/>
      <c r="AH411" s="220"/>
    </row>
    <row r="412" spans="1:34" ht="13.5" customHeight="1" x14ac:dyDescent="0.2">
      <c r="A412" s="124" t="s">
        <v>996</v>
      </c>
      <c r="B412" s="13" t="s">
        <v>997</v>
      </c>
      <c r="C412" s="13" t="s">
        <v>969</v>
      </c>
      <c r="D412" s="255"/>
      <c r="E412" s="255"/>
      <c r="F412" s="255"/>
      <c r="G412" s="255"/>
      <c r="H412" s="255"/>
      <c r="I412" s="255"/>
      <c r="J412" s="271"/>
      <c r="K412" s="273"/>
      <c r="L412" s="269"/>
      <c r="M412" s="274"/>
      <c r="N412" s="269"/>
      <c r="O412" s="269"/>
      <c r="P412" s="269"/>
      <c r="Q412" s="270"/>
      <c r="R412" s="271"/>
      <c r="S412" s="271"/>
      <c r="T412" s="272"/>
      <c r="U412" s="272"/>
      <c r="V412" s="21">
        <v>0</v>
      </c>
      <c r="W412" s="12">
        <v>0</v>
      </c>
      <c r="X412" s="271"/>
      <c r="Y412" s="271"/>
      <c r="Z412" s="275"/>
      <c r="AA412" s="215"/>
      <c r="AB412" s="200"/>
      <c r="AC412" s="194"/>
      <c r="AD412" s="248"/>
      <c r="AE412" s="248"/>
      <c r="AF412" s="248"/>
      <c r="AG412" s="248"/>
      <c r="AH412" s="205"/>
    </row>
    <row r="413" spans="1:34" ht="13.5" customHeight="1" x14ac:dyDescent="0.2">
      <c r="A413" s="124" t="s">
        <v>998</v>
      </c>
      <c r="B413" s="13" t="s">
        <v>999</v>
      </c>
      <c r="C413" s="13" t="s">
        <v>969</v>
      </c>
      <c r="D413" s="208" t="s">
        <v>27</v>
      </c>
      <c r="E413" s="208" t="s">
        <v>28</v>
      </c>
      <c r="F413" s="208" t="s">
        <v>29</v>
      </c>
      <c r="G413" s="208" t="s">
        <v>38</v>
      </c>
      <c r="H413" s="255" t="s">
        <v>31</v>
      </c>
      <c r="I413" s="255" t="s">
        <v>32</v>
      </c>
      <c r="J413" s="259">
        <v>5096569622.549407</v>
      </c>
      <c r="K413" s="261" t="s">
        <v>977</v>
      </c>
      <c r="L413" s="262" t="s">
        <v>399</v>
      </c>
      <c r="M413" s="264" t="s">
        <v>65</v>
      </c>
      <c r="N413" s="266" t="s">
        <v>971</v>
      </c>
      <c r="O413" s="256">
        <v>2.5000000000000001E-4</v>
      </c>
      <c r="P413" s="255" t="s">
        <v>1000</v>
      </c>
      <c r="Q413" s="258">
        <v>76092158</v>
      </c>
      <c r="R413" s="259">
        <v>66245026</v>
      </c>
      <c r="S413" s="259">
        <v>0</v>
      </c>
      <c r="T413" s="260">
        <v>0</v>
      </c>
      <c r="U413" s="260">
        <v>5095777</v>
      </c>
      <c r="V413" s="21">
        <v>4164385</v>
      </c>
      <c r="W413" s="12">
        <v>586970</v>
      </c>
      <c r="X413" s="259">
        <v>0</v>
      </c>
      <c r="Y413" s="259">
        <v>0</v>
      </c>
      <c r="Z413" s="267">
        <v>0</v>
      </c>
      <c r="AA413" s="268">
        <v>1.5599999999999999E-2</v>
      </c>
      <c r="AB413" s="199" t="e">
        <f>+R413+S413+T413+U413+V413+W413+Y413+#REF!+#REF!+#REF!-Q413</f>
        <v>#REF!</v>
      </c>
      <c r="AC413" s="193">
        <f>+R413+T413+U413+V413</f>
        <v>75505188</v>
      </c>
      <c r="AD413" s="210">
        <f>+R413/AC413</f>
        <v>0.87735727510538741</v>
      </c>
      <c r="AE413" s="210">
        <f>U413/AC413</f>
        <v>6.7489097570355039E-2</v>
      </c>
      <c r="AF413" s="210">
        <f>+R413/J413</f>
        <v>1.2997963513910147E-2</v>
      </c>
      <c r="AG413" s="210">
        <f>+U413/J413</f>
        <v>9.9984447920697483E-4</v>
      </c>
      <c r="AH413" s="204">
        <f>+AC413/J413+Z413</f>
        <v>1.4814903668917365E-2</v>
      </c>
    </row>
    <row r="414" spans="1:34" ht="13.5" customHeight="1" x14ac:dyDescent="0.2">
      <c r="A414" s="124" t="s">
        <v>1001</v>
      </c>
      <c r="B414" s="13" t="s">
        <v>1002</v>
      </c>
      <c r="C414" s="13" t="s">
        <v>969</v>
      </c>
      <c r="D414" s="255"/>
      <c r="E414" s="255"/>
      <c r="F414" s="255"/>
      <c r="G414" s="255"/>
      <c r="H414" s="255"/>
      <c r="I414" s="255"/>
      <c r="J414" s="259"/>
      <c r="K414" s="261"/>
      <c r="L414" s="263"/>
      <c r="M414" s="265"/>
      <c r="N414" s="266"/>
      <c r="O414" s="257"/>
      <c r="P414" s="255"/>
      <c r="Q414" s="258"/>
      <c r="R414" s="259"/>
      <c r="S414" s="259"/>
      <c r="T414" s="260"/>
      <c r="U414" s="260"/>
      <c r="V414" s="21">
        <v>0</v>
      </c>
      <c r="W414" s="12">
        <v>0</v>
      </c>
      <c r="X414" s="259"/>
      <c r="Y414" s="259"/>
      <c r="Z414" s="267"/>
      <c r="AA414" s="268"/>
      <c r="AB414" s="200"/>
      <c r="AC414" s="194"/>
      <c r="AD414" s="248"/>
      <c r="AE414" s="248"/>
      <c r="AF414" s="248"/>
      <c r="AG414" s="248"/>
      <c r="AH414" s="205"/>
    </row>
    <row r="415" spans="1:34" ht="13.5" customHeight="1" x14ac:dyDescent="0.2">
      <c r="A415" s="124" t="s">
        <v>1003</v>
      </c>
      <c r="B415" s="13" t="s">
        <v>1004</v>
      </c>
      <c r="C415" s="13" t="s">
        <v>969</v>
      </c>
      <c r="D415" s="57" t="s">
        <v>27</v>
      </c>
      <c r="E415" s="57" t="s">
        <v>28</v>
      </c>
      <c r="F415" s="57" t="s">
        <v>29</v>
      </c>
      <c r="G415" s="57" t="s">
        <v>210</v>
      </c>
      <c r="H415" s="13" t="s">
        <v>31</v>
      </c>
      <c r="I415" s="13" t="s">
        <v>32</v>
      </c>
      <c r="J415" s="132">
        <v>15166359330.731226</v>
      </c>
      <c r="K415" s="127" t="s">
        <v>977</v>
      </c>
      <c r="L415" s="133" t="s">
        <v>399</v>
      </c>
      <c r="M415" s="134" t="s">
        <v>65</v>
      </c>
      <c r="N415" s="136" t="s">
        <v>985</v>
      </c>
      <c r="O415" s="135">
        <v>2.5000000000000001E-4</v>
      </c>
      <c r="P415" s="56" t="s">
        <v>399</v>
      </c>
      <c r="Q415" s="154">
        <v>232801369</v>
      </c>
      <c r="R415" s="132">
        <v>210730746</v>
      </c>
      <c r="S415" s="132">
        <v>0</v>
      </c>
      <c r="T415" s="172">
        <v>0</v>
      </c>
      <c r="U415" s="172">
        <v>15160479</v>
      </c>
      <c r="V415" s="21">
        <v>6634708</v>
      </c>
      <c r="W415" s="12">
        <v>275436</v>
      </c>
      <c r="X415" s="132">
        <v>0</v>
      </c>
      <c r="Y415" s="132">
        <v>0</v>
      </c>
      <c r="Z415" s="188">
        <v>0</v>
      </c>
      <c r="AA415" s="61">
        <v>1.5699999999999999E-2</v>
      </c>
      <c r="AB415" s="12" t="e">
        <f>+R415+S415+T415+U415+V415+W415+Y415+#REF!+#REF!+#REF!-Q415</f>
        <v>#REF!</v>
      </c>
      <c r="AC415" s="145">
        <f>+R415+T415+U415+V415</f>
        <v>232525933</v>
      </c>
      <c r="AD415" s="56">
        <f>+R415/AC415</f>
        <v>0.90626771509395465</v>
      </c>
      <c r="AE415" s="56">
        <f>U415/AC415</f>
        <v>6.5199088997957053E-2</v>
      </c>
      <c r="AF415" s="56">
        <f>+R415/J415</f>
        <v>1.3894616460326204E-2</v>
      </c>
      <c r="AG415" s="56">
        <f>+U415/J415</f>
        <v>9.9961227802909105E-4</v>
      </c>
      <c r="AH415" s="192">
        <f>+AC415/J415+Z415</f>
        <v>1.5331690877773042E-2</v>
      </c>
    </row>
    <row r="416" spans="1:34" ht="13.5" customHeight="1" x14ac:dyDescent="0.2">
      <c r="A416" s="124" t="s">
        <v>1005</v>
      </c>
      <c r="B416" s="13" t="s">
        <v>1006</v>
      </c>
      <c r="C416" s="13" t="s">
        <v>969</v>
      </c>
      <c r="D416" s="208" t="s">
        <v>27</v>
      </c>
      <c r="E416" s="208" t="s">
        <v>28</v>
      </c>
      <c r="F416" s="208" t="s">
        <v>41</v>
      </c>
      <c r="G416" s="208" t="s">
        <v>46</v>
      </c>
      <c r="H416" s="255" t="s">
        <v>50</v>
      </c>
      <c r="I416" s="255" t="s">
        <v>32</v>
      </c>
      <c r="J416" s="259">
        <v>1815697945.083004</v>
      </c>
      <c r="K416" s="261">
        <v>1.4999999999999999E-2</v>
      </c>
      <c r="L416" s="262" t="s">
        <v>399</v>
      </c>
      <c r="M416" s="264" t="s">
        <v>65</v>
      </c>
      <c r="N416" s="266" t="s">
        <v>1007</v>
      </c>
      <c r="O416" s="256">
        <v>2.5000000000000001E-4</v>
      </c>
      <c r="P416" s="255" t="s">
        <v>1008</v>
      </c>
      <c r="Q416" s="258">
        <v>38015898</v>
      </c>
      <c r="R416" s="259">
        <v>29375773</v>
      </c>
      <c r="S416" s="259">
        <v>0</v>
      </c>
      <c r="T416" s="260">
        <v>0</v>
      </c>
      <c r="U416" s="260">
        <v>3615943</v>
      </c>
      <c r="V416" s="21">
        <v>3344531</v>
      </c>
      <c r="W416" s="12">
        <v>1679651</v>
      </c>
      <c r="X416" s="259">
        <v>0</v>
      </c>
      <c r="Y416" s="259">
        <v>0</v>
      </c>
      <c r="Z416" s="267">
        <v>1.04E-2</v>
      </c>
      <c r="AA416" s="268">
        <v>2.18E-2</v>
      </c>
      <c r="AB416" s="199" t="e">
        <f>+R416+S416+T416+U416+V416+W416+Y416+#REF!+#REF!+#REF!-Q416</f>
        <v>#REF!</v>
      </c>
      <c r="AC416" s="193">
        <f>+R416+T416+U416+V416</f>
        <v>36336247</v>
      </c>
      <c r="AD416" s="210">
        <f>+R416/AC416</f>
        <v>0.80844268259184826</v>
      </c>
      <c r="AE416" s="210">
        <f>U416/AC416</f>
        <v>9.9513386729234862E-2</v>
      </c>
      <c r="AF416" s="210">
        <f>+R416/J416</f>
        <v>1.6178777466566499E-2</v>
      </c>
      <c r="AG416" s="210">
        <f>+U416/J416</f>
        <v>1.9914892836620456E-3</v>
      </c>
      <c r="AH416" s="204">
        <f>+AC416/J416+Z416</f>
        <v>3.0412275223640737E-2</v>
      </c>
    </row>
    <row r="417" spans="1:34" ht="13.5" customHeight="1" x14ac:dyDescent="0.2">
      <c r="A417" s="124" t="s">
        <v>1009</v>
      </c>
      <c r="B417" s="13" t="s">
        <v>1010</v>
      </c>
      <c r="C417" s="13" t="s">
        <v>969</v>
      </c>
      <c r="D417" s="255"/>
      <c r="E417" s="255"/>
      <c r="F417" s="255"/>
      <c r="G417" s="255"/>
      <c r="H417" s="255"/>
      <c r="I417" s="255"/>
      <c r="J417" s="259"/>
      <c r="K417" s="261"/>
      <c r="L417" s="263"/>
      <c r="M417" s="265"/>
      <c r="N417" s="266"/>
      <c r="O417" s="257"/>
      <c r="P417" s="255"/>
      <c r="Q417" s="258"/>
      <c r="R417" s="259"/>
      <c r="S417" s="259"/>
      <c r="T417" s="260"/>
      <c r="U417" s="260"/>
      <c r="V417" s="21">
        <v>0</v>
      </c>
      <c r="W417" s="12">
        <v>0</v>
      </c>
      <c r="X417" s="259"/>
      <c r="Y417" s="259"/>
      <c r="Z417" s="267"/>
      <c r="AA417" s="268"/>
      <c r="AB417" s="200"/>
      <c r="AC417" s="194"/>
      <c r="AD417" s="248"/>
      <c r="AE417" s="248"/>
      <c r="AF417" s="248"/>
      <c r="AG417" s="248"/>
      <c r="AH417" s="205"/>
    </row>
    <row r="418" spans="1:34" ht="13.5" customHeight="1" x14ac:dyDescent="0.2">
      <c r="A418" s="124" t="s">
        <v>1011</v>
      </c>
      <c r="B418" s="13" t="s">
        <v>1012</v>
      </c>
      <c r="C418" s="13" t="s">
        <v>969</v>
      </c>
      <c r="D418" s="57" t="s">
        <v>27</v>
      </c>
      <c r="E418" s="57" t="s">
        <v>28</v>
      </c>
      <c r="F418" s="57" t="s">
        <v>29</v>
      </c>
      <c r="G418" s="57" t="s">
        <v>30</v>
      </c>
      <c r="H418" s="13" t="s">
        <v>31</v>
      </c>
      <c r="I418" s="13" t="s">
        <v>32</v>
      </c>
      <c r="J418" s="132">
        <v>52682720269.901184</v>
      </c>
      <c r="K418" s="127" t="s">
        <v>977</v>
      </c>
      <c r="L418" s="133" t="s">
        <v>399</v>
      </c>
      <c r="M418" s="134" t="s">
        <v>65</v>
      </c>
      <c r="N418" s="136" t="s">
        <v>985</v>
      </c>
      <c r="O418" s="135">
        <v>2.5000000000000001E-4</v>
      </c>
      <c r="P418" s="56" t="s">
        <v>399</v>
      </c>
      <c r="Q418" s="154">
        <v>582475499</v>
      </c>
      <c r="R418" s="132">
        <v>526782457</v>
      </c>
      <c r="S418" s="132">
        <v>0</v>
      </c>
      <c r="T418" s="172">
        <v>0</v>
      </c>
      <c r="U418" s="172">
        <v>36874779</v>
      </c>
      <c r="V418" s="21">
        <v>16396770</v>
      </c>
      <c r="W418" s="12">
        <v>2421493</v>
      </c>
      <c r="X418" s="132">
        <v>0</v>
      </c>
      <c r="Y418" s="132">
        <v>0</v>
      </c>
      <c r="Z418" s="188">
        <v>0</v>
      </c>
      <c r="AA418" s="61">
        <v>1.14E-2</v>
      </c>
      <c r="AB418" s="12" t="e">
        <f>+R418+S418+T418+U418+V418+W418+Y418+#REF!+#REF!+#REF!-Q418</f>
        <v>#REF!</v>
      </c>
      <c r="AC418" s="145">
        <f>+R418+T418+U418+V418</f>
        <v>580054006</v>
      </c>
      <c r="AD418" s="56">
        <f>+R418/AC418</f>
        <v>0.90816105319682938</v>
      </c>
      <c r="AE418" s="56">
        <f>U418/AC418</f>
        <v>6.3571285808859665E-2</v>
      </c>
      <c r="AF418" s="56">
        <f>+R418/J418</f>
        <v>9.9991506570127238E-3</v>
      </c>
      <c r="AG418" s="56">
        <f>+U418/J418</f>
        <v>6.9994067905159764E-4</v>
      </c>
      <c r="AH418" s="192">
        <f>+AC418/J418+Z418</f>
        <v>1.1010327542471223E-2</v>
      </c>
    </row>
    <row r="419" spans="1:34" ht="13.5" customHeight="1" x14ac:dyDescent="0.2">
      <c r="A419" s="124" t="s">
        <v>1013</v>
      </c>
      <c r="B419" s="13" t="s">
        <v>1014</v>
      </c>
      <c r="C419" s="13" t="s">
        <v>969</v>
      </c>
      <c r="D419" s="208" t="s">
        <v>27</v>
      </c>
      <c r="E419" s="208" t="s">
        <v>28</v>
      </c>
      <c r="F419" s="208" t="s">
        <v>41</v>
      </c>
      <c r="G419" s="208" t="s">
        <v>63</v>
      </c>
      <c r="H419" s="255" t="s">
        <v>31</v>
      </c>
      <c r="I419" s="255" t="s">
        <v>32</v>
      </c>
      <c r="J419" s="259">
        <v>679125234.69565213</v>
      </c>
      <c r="K419" s="261" t="s">
        <v>992</v>
      </c>
      <c r="L419" s="262" t="s">
        <v>399</v>
      </c>
      <c r="M419" s="264" t="s">
        <v>65</v>
      </c>
      <c r="N419" s="266" t="s">
        <v>1015</v>
      </c>
      <c r="O419" s="256">
        <v>2.5000000000000001E-4</v>
      </c>
      <c r="P419" s="201" t="s">
        <v>399</v>
      </c>
      <c r="Q419" s="258">
        <v>9366872</v>
      </c>
      <c r="R419" s="259">
        <v>6794103</v>
      </c>
      <c r="S419" s="259">
        <v>0</v>
      </c>
      <c r="T419" s="260">
        <v>4000</v>
      </c>
      <c r="U419" s="260">
        <v>543524</v>
      </c>
      <c r="V419" s="21">
        <v>622531</v>
      </c>
      <c r="W419" s="12">
        <v>1402714</v>
      </c>
      <c r="X419" s="259">
        <v>4000</v>
      </c>
      <c r="Y419" s="259">
        <v>0</v>
      </c>
      <c r="Z419" s="267">
        <v>4.7999999999999996E-3</v>
      </c>
      <c r="AA419" s="268">
        <v>1.1299999999999999E-2</v>
      </c>
      <c r="AB419" s="199" t="e">
        <f>+R419+S419+T419+U419+V419+W419+Y419+#REF!+#REF!+#REF!-Q419</f>
        <v>#REF!</v>
      </c>
      <c r="AC419" s="193">
        <f>+R419+T419+U419+V419</f>
        <v>7964158</v>
      </c>
      <c r="AD419" s="210">
        <f>+R419/AC419</f>
        <v>0.85308490866203313</v>
      </c>
      <c r="AE419" s="210">
        <f>U419/AC419</f>
        <v>6.8246260307743764E-2</v>
      </c>
      <c r="AF419" s="210">
        <f>+R419/J419</f>
        <v>1.0004197536621882E-2</v>
      </c>
      <c r="AG419" s="210">
        <f>+U419/J419</f>
        <v>8.0032955960409658E-4</v>
      </c>
      <c r="AH419" s="204">
        <f>+AC419/J419+Z419</f>
        <v>1.6527083007847755E-2</v>
      </c>
    </row>
    <row r="420" spans="1:34" ht="13.5" customHeight="1" x14ac:dyDescent="0.2">
      <c r="A420" s="124" t="s">
        <v>1016</v>
      </c>
      <c r="B420" s="13" t="s">
        <v>1017</v>
      </c>
      <c r="C420" s="13" t="s">
        <v>969</v>
      </c>
      <c r="D420" s="255"/>
      <c r="E420" s="255"/>
      <c r="F420" s="255"/>
      <c r="G420" s="255"/>
      <c r="H420" s="255"/>
      <c r="I420" s="255"/>
      <c r="J420" s="259"/>
      <c r="K420" s="261"/>
      <c r="L420" s="263"/>
      <c r="M420" s="265"/>
      <c r="N420" s="266"/>
      <c r="O420" s="257"/>
      <c r="P420" s="266"/>
      <c r="Q420" s="258"/>
      <c r="R420" s="259"/>
      <c r="S420" s="259"/>
      <c r="T420" s="260"/>
      <c r="U420" s="260"/>
      <c r="V420" s="21">
        <v>0</v>
      </c>
      <c r="W420" s="12">
        <v>0</v>
      </c>
      <c r="X420" s="259"/>
      <c r="Y420" s="259"/>
      <c r="Z420" s="267"/>
      <c r="AA420" s="268"/>
      <c r="AB420" s="200"/>
      <c r="AC420" s="194"/>
      <c r="AD420" s="248"/>
      <c r="AE420" s="248"/>
      <c r="AF420" s="248"/>
      <c r="AG420" s="248"/>
      <c r="AH420" s="205"/>
    </row>
    <row r="421" spans="1:34" ht="13.5" customHeight="1" x14ac:dyDescent="0.2">
      <c r="A421" s="124" t="s">
        <v>1018</v>
      </c>
      <c r="B421" s="13" t="s">
        <v>1019</v>
      </c>
      <c r="C421" s="13" t="s">
        <v>969</v>
      </c>
      <c r="D421" s="57" t="s">
        <v>27</v>
      </c>
      <c r="E421" s="57" t="s">
        <v>28</v>
      </c>
      <c r="F421" s="57" t="s">
        <v>41</v>
      </c>
      <c r="G421" s="57" t="s">
        <v>63</v>
      </c>
      <c r="H421" s="13" t="s">
        <v>50</v>
      </c>
      <c r="I421" s="13" t="s">
        <v>53</v>
      </c>
      <c r="J421" s="137">
        <v>2924288.6531620556</v>
      </c>
      <c r="K421" s="127" t="s">
        <v>992</v>
      </c>
      <c r="L421" s="59" t="s">
        <v>399</v>
      </c>
      <c r="M421" s="138" t="s">
        <v>65</v>
      </c>
      <c r="N421" s="136" t="s">
        <v>1015</v>
      </c>
      <c r="O421" s="135">
        <v>2.5000000000000001E-4</v>
      </c>
      <c r="P421" s="56" t="s">
        <v>399</v>
      </c>
      <c r="Q421" s="155">
        <v>39992.47</v>
      </c>
      <c r="R421" s="137">
        <v>29256.080000000002</v>
      </c>
      <c r="S421" s="137">
        <v>0</v>
      </c>
      <c r="T421" s="174">
        <v>16.149999999999999</v>
      </c>
      <c r="U421" s="174">
        <v>2340.2600000000002</v>
      </c>
      <c r="V421" s="21">
        <v>2182.67</v>
      </c>
      <c r="W421" s="12">
        <v>6197.3099999999995</v>
      </c>
      <c r="X421" s="137">
        <v>16.149999999999999</v>
      </c>
      <c r="Y421" s="137">
        <v>0</v>
      </c>
      <c r="Z421" s="188">
        <v>4.4999999999999997E-3</v>
      </c>
      <c r="AA421" s="61">
        <v>1.32E-2</v>
      </c>
      <c r="AB421" s="12" t="e">
        <f>+R421+S421+T421+U421+V421+W421+Y421+#REF!+#REF!+#REF!-Q421</f>
        <v>#REF!</v>
      </c>
      <c r="AC421" s="145">
        <f>+R421+T421+U421+V421</f>
        <v>33795.160000000003</v>
      </c>
      <c r="AD421" s="56">
        <f>+R421/AC421</f>
        <v>0.86568845953089135</v>
      </c>
      <c r="AE421" s="56">
        <f>U421/AC421</f>
        <v>6.9248377578327788E-2</v>
      </c>
      <c r="AF421" s="56">
        <f>+R421/J421</f>
        <v>1.000451168470157E-2</v>
      </c>
      <c r="AG421" s="56">
        <f>+U421/J421</f>
        <v>8.0028351423839746E-4</v>
      </c>
      <c r="AH421" s="192">
        <f>+AC421/J421+Z421</f>
        <v>1.6056711394908652E-2</v>
      </c>
    </row>
    <row r="422" spans="1:34" ht="13.5" customHeight="1" x14ac:dyDescent="0.2">
      <c r="A422" s="124" t="s">
        <v>1020</v>
      </c>
      <c r="B422" s="13" t="s">
        <v>1021</v>
      </c>
      <c r="C422" s="13" t="s">
        <v>969</v>
      </c>
      <c r="D422" s="57" t="s">
        <v>27</v>
      </c>
      <c r="E422" s="57" t="s">
        <v>28</v>
      </c>
      <c r="F422" s="57" t="s">
        <v>41</v>
      </c>
      <c r="G422" s="57" t="s">
        <v>63</v>
      </c>
      <c r="H422" s="13" t="s">
        <v>31</v>
      </c>
      <c r="I422" s="13" t="s">
        <v>32</v>
      </c>
      <c r="J422" s="132">
        <v>36162075</v>
      </c>
      <c r="K422" s="127" t="s">
        <v>1022</v>
      </c>
      <c r="L422" s="133" t="s">
        <v>399</v>
      </c>
      <c r="M422" s="134" t="s">
        <v>65</v>
      </c>
      <c r="N422" s="136" t="s">
        <v>1015</v>
      </c>
      <c r="O422" s="135">
        <v>2.5000000000000001E-4</v>
      </c>
      <c r="P422" s="56" t="s">
        <v>399</v>
      </c>
      <c r="Q422" s="154">
        <v>486269</v>
      </c>
      <c r="R422" s="132">
        <v>0</v>
      </c>
      <c r="S422" s="132">
        <v>0</v>
      </c>
      <c r="T422" s="172">
        <v>0</v>
      </c>
      <c r="U422" s="172">
        <v>28914</v>
      </c>
      <c r="V422" s="21">
        <v>426873</v>
      </c>
      <c r="W422" s="12">
        <v>30482</v>
      </c>
      <c r="X422" s="132">
        <v>0</v>
      </c>
      <c r="Y422" s="132">
        <v>0</v>
      </c>
      <c r="Z422" s="188">
        <v>9.2999999999999992E-3</v>
      </c>
      <c r="AA422" s="61">
        <v>1.7500000000000002E-2</v>
      </c>
      <c r="AB422" s="12" t="e">
        <f>+R422+S422+T422+U422+V422+W422+Y422+#REF!+#REF!+#REF!-Q422</f>
        <v>#REF!</v>
      </c>
      <c r="AC422" s="145">
        <f>+R422+T422+U422+V422</f>
        <v>455787</v>
      </c>
      <c r="AD422" s="56">
        <f>+R422/AC422</f>
        <v>0</v>
      </c>
      <c r="AE422" s="56">
        <f>U422/AC422</f>
        <v>6.3437526739463831E-2</v>
      </c>
      <c r="AF422" s="56">
        <f>+R422/J422</f>
        <v>0</v>
      </c>
      <c r="AG422" s="56">
        <f>+U422/J422</f>
        <v>7.9956694962885844E-4</v>
      </c>
      <c r="AH422" s="192">
        <f>+AC422/J422+Z422</f>
        <v>2.190400571593306E-2</v>
      </c>
    </row>
    <row r="423" spans="1:34" ht="13.5" customHeight="1" x14ac:dyDescent="0.2">
      <c r="A423" s="124" t="s">
        <v>1023</v>
      </c>
      <c r="B423" s="13" t="s">
        <v>1024</v>
      </c>
      <c r="C423" s="13" t="s">
        <v>969</v>
      </c>
      <c r="D423" s="208" t="s">
        <v>27</v>
      </c>
      <c r="E423" s="208" t="s">
        <v>28</v>
      </c>
      <c r="F423" s="208" t="s">
        <v>41</v>
      </c>
      <c r="G423" s="208" t="s">
        <v>73</v>
      </c>
      <c r="H423" s="255" t="s">
        <v>31</v>
      </c>
      <c r="I423" s="255" t="s">
        <v>32</v>
      </c>
      <c r="J423" s="259">
        <v>16865870789</v>
      </c>
      <c r="K423" s="261" t="s">
        <v>988</v>
      </c>
      <c r="L423" s="262" t="s">
        <v>399</v>
      </c>
      <c r="M423" s="264" t="s">
        <v>65</v>
      </c>
      <c r="N423" s="266" t="s">
        <v>1015</v>
      </c>
      <c r="O423" s="256">
        <v>2.5000000000000001E-4</v>
      </c>
      <c r="P423" s="201" t="s">
        <v>399</v>
      </c>
      <c r="Q423" s="258">
        <v>291378682</v>
      </c>
      <c r="R423" s="259">
        <v>269705436</v>
      </c>
      <c r="S423" s="259">
        <v>0</v>
      </c>
      <c r="T423" s="260">
        <v>64000</v>
      </c>
      <c r="U423" s="260">
        <v>13485253</v>
      </c>
      <c r="V423" s="21">
        <v>7062293</v>
      </c>
      <c r="W423" s="12">
        <v>1061700</v>
      </c>
      <c r="X423" s="259">
        <v>64000</v>
      </c>
      <c r="Y423" s="259">
        <v>0</v>
      </c>
      <c r="Z423" s="267">
        <v>1.32E-2</v>
      </c>
      <c r="AA423" s="268">
        <v>1.9400000000000001E-2</v>
      </c>
      <c r="AB423" s="199" t="e">
        <f>+R423+S423+T423+U423+V423+W423+Y423+#REF!+#REF!+#REF!-Q423</f>
        <v>#REF!</v>
      </c>
      <c r="AC423" s="193">
        <f>+R423+T423+U423+V423</f>
        <v>290316982</v>
      </c>
      <c r="AD423" s="210">
        <f>+R423/AC423</f>
        <v>0.92900330577286039</v>
      </c>
      <c r="AE423" s="210">
        <f>U423/AC423</f>
        <v>4.6450100531838678E-2</v>
      </c>
      <c r="AF423" s="210">
        <f>+R423/J423</f>
        <v>1.5991195436876177E-2</v>
      </c>
      <c r="AG423" s="210">
        <f>+U423/J423</f>
        <v>7.9955865716670529E-4</v>
      </c>
      <c r="AH423" s="204">
        <f>+AC423/J423+Z423</f>
        <v>3.0413281521719359E-2</v>
      </c>
    </row>
    <row r="424" spans="1:34" ht="13.5" customHeight="1" x14ac:dyDescent="0.2">
      <c r="A424" s="124" t="s">
        <v>1025</v>
      </c>
      <c r="B424" s="13" t="s">
        <v>1026</v>
      </c>
      <c r="C424" s="13" t="s">
        <v>969</v>
      </c>
      <c r="D424" s="255"/>
      <c r="E424" s="255"/>
      <c r="F424" s="255"/>
      <c r="G424" s="255"/>
      <c r="H424" s="255"/>
      <c r="I424" s="255"/>
      <c r="J424" s="259"/>
      <c r="K424" s="261"/>
      <c r="L424" s="263"/>
      <c r="M424" s="265"/>
      <c r="N424" s="266"/>
      <c r="O424" s="257"/>
      <c r="P424" s="266"/>
      <c r="Q424" s="258"/>
      <c r="R424" s="259"/>
      <c r="S424" s="259"/>
      <c r="T424" s="260"/>
      <c r="U424" s="260"/>
      <c r="V424" s="21">
        <v>0</v>
      </c>
      <c r="W424" s="12">
        <v>0</v>
      </c>
      <c r="X424" s="259"/>
      <c r="Y424" s="259"/>
      <c r="Z424" s="267"/>
      <c r="AA424" s="268"/>
      <c r="AB424" s="200"/>
      <c r="AC424" s="194"/>
      <c r="AD424" s="248"/>
      <c r="AE424" s="248"/>
      <c r="AF424" s="248"/>
      <c r="AG424" s="248"/>
      <c r="AH424" s="205"/>
    </row>
    <row r="425" spans="1:34" ht="13.5" customHeight="1" x14ac:dyDescent="0.2">
      <c r="A425" s="124" t="s">
        <v>1027</v>
      </c>
      <c r="B425" s="13" t="s">
        <v>1028</v>
      </c>
      <c r="C425" s="13" t="s">
        <v>969</v>
      </c>
      <c r="D425" s="208" t="s">
        <v>27</v>
      </c>
      <c r="E425" s="208" t="s">
        <v>28</v>
      </c>
      <c r="F425" s="208" t="s">
        <v>41</v>
      </c>
      <c r="G425" s="208" t="s">
        <v>73</v>
      </c>
      <c r="H425" s="255" t="s">
        <v>50</v>
      </c>
      <c r="I425" s="255" t="s">
        <v>53</v>
      </c>
      <c r="J425" s="276">
        <v>1385100</v>
      </c>
      <c r="K425" s="261" t="s">
        <v>992</v>
      </c>
      <c r="L425" s="224" t="s">
        <v>399</v>
      </c>
      <c r="M425" s="277" t="s">
        <v>65</v>
      </c>
      <c r="N425" s="266" t="s">
        <v>1015</v>
      </c>
      <c r="O425" s="256">
        <v>2.5000000000000001E-4</v>
      </c>
      <c r="P425" s="201" t="s">
        <v>399</v>
      </c>
      <c r="Q425" s="279">
        <v>17073.72</v>
      </c>
      <c r="R425" s="276">
        <v>13863.38</v>
      </c>
      <c r="S425" s="276">
        <v>0</v>
      </c>
      <c r="T425" s="276">
        <v>19.21</v>
      </c>
      <c r="U425" s="276">
        <v>1107.82</v>
      </c>
      <c r="V425" s="21">
        <v>1798.55</v>
      </c>
      <c r="W425" s="12">
        <v>284.76</v>
      </c>
      <c r="X425" s="276">
        <v>19.21</v>
      </c>
      <c r="Y425" s="276">
        <v>0</v>
      </c>
      <c r="Z425" s="267">
        <v>8.0000000000000002E-3</v>
      </c>
      <c r="AA425" s="268">
        <v>1.67E-2</v>
      </c>
      <c r="AB425" s="199" t="e">
        <f>+R425+S425+T425+U425+V425+W425+Y425+#REF!+#REF!+#REF!-Q425</f>
        <v>#REF!</v>
      </c>
      <c r="AC425" s="193">
        <f>+R425+T425+U425+V425</f>
        <v>16788.96</v>
      </c>
      <c r="AD425" s="210">
        <f>+R425/AC425</f>
        <v>0.8257438221307335</v>
      </c>
      <c r="AE425" s="210">
        <f>U425/AC425</f>
        <v>6.59850282566639E-2</v>
      </c>
      <c r="AF425" s="210">
        <f>+R425/J425</f>
        <v>1.0008937982817125E-2</v>
      </c>
      <c r="AG425" s="210">
        <f>+U425/J425</f>
        <v>7.9981228792144971E-4</v>
      </c>
      <c r="AH425" s="204">
        <f>+AC425/J425+Z425</f>
        <v>2.0121117608836905E-2</v>
      </c>
    </row>
    <row r="426" spans="1:34" ht="13.5" customHeight="1" x14ac:dyDescent="0.2">
      <c r="A426" s="124" t="s">
        <v>1029</v>
      </c>
      <c r="B426" s="13" t="s">
        <v>1030</v>
      </c>
      <c r="C426" s="13" t="s">
        <v>969</v>
      </c>
      <c r="D426" s="255"/>
      <c r="E426" s="255"/>
      <c r="F426" s="255"/>
      <c r="G426" s="255"/>
      <c r="H426" s="255"/>
      <c r="I426" s="255"/>
      <c r="J426" s="276"/>
      <c r="K426" s="261"/>
      <c r="L426" s="256"/>
      <c r="M426" s="278"/>
      <c r="N426" s="266"/>
      <c r="O426" s="257"/>
      <c r="P426" s="266"/>
      <c r="Q426" s="279"/>
      <c r="R426" s="276"/>
      <c r="S426" s="276"/>
      <c r="T426" s="276"/>
      <c r="U426" s="276"/>
      <c r="V426" s="21">
        <v>0</v>
      </c>
      <c r="W426" s="12">
        <v>0</v>
      </c>
      <c r="X426" s="276"/>
      <c r="Y426" s="276"/>
      <c r="Z426" s="267"/>
      <c r="AA426" s="268"/>
      <c r="AB426" s="200"/>
      <c r="AC426" s="194"/>
      <c r="AD426" s="248"/>
      <c r="AE426" s="248"/>
      <c r="AF426" s="248"/>
      <c r="AG426" s="248"/>
      <c r="AH426" s="205"/>
    </row>
    <row r="427" spans="1:34" ht="13.5" customHeight="1" x14ac:dyDescent="0.2">
      <c r="A427" s="124" t="s">
        <v>1031</v>
      </c>
      <c r="B427" s="13" t="s">
        <v>1032</v>
      </c>
      <c r="C427" s="13" t="s">
        <v>969</v>
      </c>
      <c r="D427" s="208" t="s">
        <v>27</v>
      </c>
      <c r="E427" s="208" t="s">
        <v>28</v>
      </c>
      <c r="F427" s="208" t="s">
        <v>29</v>
      </c>
      <c r="G427" s="208" t="s">
        <v>46</v>
      </c>
      <c r="H427" s="255" t="s">
        <v>31</v>
      </c>
      <c r="I427" s="255" t="s">
        <v>32</v>
      </c>
      <c r="J427" s="259">
        <v>1579508171.9288538</v>
      </c>
      <c r="K427" s="261" t="s">
        <v>970</v>
      </c>
      <c r="L427" s="262" t="s">
        <v>399</v>
      </c>
      <c r="M427" s="264" t="s">
        <v>65</v>
      </c>
      <c r="N427" s="266" t="s">
        <v>1033</v>
      </c>
      <c r="O427" s="256">
        <v>2.5000000000000001E-4</v>
      </c>
      <c r="P427" s="255" t="s">
        <v>1008</v>
      </c>
      <c r="Q427" s="258">
        <v>37182249</v>
      </c>
      <c r="R427" s="259">
        <v>30809766</v>
      </c>
      <c r="S427" s="259">
        <v>0</v>
      </c>
      <c r="T427" s="260">
        <v>0</v>
      </c>
      <c r="U427" s="260">
        <v>2843975</v>
      </c>
      <c r="V427" s="21">
        <v>3285796</v>
      </c>
      <c r="W427" s="12">
        <v>242712</v>
      </c>
      <c r="X427" s="259">
        <v>0</v>
      </c>
      <c r="Y427" s="259">
        <v>0</v>
      </c>
      <c r="Z427" s="267">
        <v>0</v>
      </c>
      <c r="AA427" s="268">
        <v>2.3800000000000002E-2</v>
      </c>
      <c r="AB427" s="199" t="e">
        <f>+R427+S427+T427+U427+V427+W427+Y427+#REF!+#REF!+#REF!-Q427</f>
        <v>#REF!</v>
      </c>
      <c r="AC427" s="193">
        <f>+R427+T427+U427+V427</f>
        <v>36939537</v>
      </c>
      <c r="AD427" s="210">
        <f>+R427/AC427</f>
        <v>0.83405934405729021</v>
      </c>
      <c r="AE427" s="210">
        <f>U427/AC427</f>
        <v>7.6990001255294566E-2</v>
      </c>
      <c r="AF427" s="210">
        <f>+R427/J427</f>
        <v>1.9505923772699399E-2</v>
      </c>
      <c r="AG427" s="210">
        <f>+U427/J427</f>
        <v>1.8005446572188434E-3</v>
      </c>
      <c r="AH427" s="204">
        <f>+AC427/J427+Z427</f>
        <v>2.3386733703878473E-2</v>
      </c>
    </row>
    <row r="428" spans="1:34" ht="13.5" customHeight="1" x14ac:dyDescent="0.2">
      <c r="A428" s="124" t="s">
        <v>1034</v>
      </c>
      <c r="B428" s="13" t="s">
        <v>1035</v>
      </c>
      <c r="C428" s="13" t="s">
        <v>969</v>
      </c>
      <c r="D428" s="255"/>
      <c r="E428" s="255"/>
      <c r="F428" s="255"/>
      <c r="G428" s="255"/>
      <c r="H428" s="255"/>
      <c r="I428" s="255"/>
      <c r="J428" s="259"/>
      <c r="K428" s="261"/>
      <c r="L428" s="263"/>
      <c r="M428" s="265"/>
      <c r="N428" s="266"/>
      <c r="O428" s="257"/>
      <c r="P428" s="255"/>
      <c r="Q428" s="258"/>
      <c r="R428" s="259"/>
      <c r="S428" s="259"/>
      <c r="T428" s="260"/>
      <c r="U428" s="260"/>
      <c r="V428" s="21">
        <v>0</v>
      </c>
      <c r="W428" s="12">
        <v>0</v>
      </c>
      <c r="X428" s="259"/>
      <c r="Y428" s="259"/>
      <c r="Z428" s="267"/>
      <c r="AA428" s="268"/>
      <c r="AB428" s="200"/>
      <c r="AC428" s="194"/>
      <c r="AD428" s="248"/>
      <c r="AE428" s="248"/>
      <c r="AF428" s="248"/>
      <c r="AG428" s="248"/>
      <c r="AH428" s="205"/>
    </row>
    <row r="429" spans="1:34" ht="13.5" customHeight="1" x14ac:dyDescent="0.2">
      <c r="A429" s="124" t="s">
        <v>1036</v>
      </c>
      <c r="B429" s="13" t="s">
        <v>1037</v>
      </c>
      <c r="C429" s="13" t="s">
        <v>969</v>
      </c>
      <c r="D429" s="57" t="s">
        <v>27</v>
      </c>
      <c r="E429" s="57" t="s">
        <v>28</v>
      </c>
      <c r="F429" s="57" t="s">
        <v>29</v>
      </c>
      <c r="G429" s="57" t="s">
        <v>210</v>
      </c>
      <c r="H429" s="13" t="s">
        <v>50</v>
      </c>
      <c r="I429" s="13" t="s">
        <v>53</v>
      </c>
      <c r="J429" s="137">
        <v>28065764.704031628</v>
      </c>
      <c r="K429" s="127" t="s">
        <v>1038</v>
      </c>
      <c r="L429" s="59" t="s">
        <v>399</v>
      </c>
      <c r="M429" s="138" t="s">
        <v>65</v>
      </c>
      <c r="N429" s="136" t="s">
        <v>985</v>
      </c>
      <c r="O429" s="135">
        <v>2.5000000000000001E-4</v>
      </c>
      <c r="P429" s="56" t="s">
        <v>399</v>
      </c>
      <c r="Q429" s="155">
        <v>203049.72</v>
      </c>
      <c r="R429" s="137">
        <v>168234</v>
      </c>
      <c r="S429" s="137">
        <v>0</v>
      </c>
      <c r="T429" s="174">
        <v>0</v>
      </c>
      <c r="U429" s="174">
        <v>16834.45</v>
      </c>
      <c r="V429" s="21">
        <v>16246.400000000001</v>
      </c>
      <c r="W429" s="12">
        <v>1734.8600000000001</v>
      </c>
      <c r="X429" s="137">
        <v>0</v>
      </c>
      <c r="Y429" s="137">
        <v>0</v>
      </c>
      <c r="Z429" s="188">
        <v>0</v>
      </c>
      <c r="AA429" s="61">
        <v>6.7000000000000002E-3</v>
      </c>
      <c r="AB429" s="12" t="e">
        <f>+R429+S429+T429+U429+V429+W429+Y429+#REF!+#REF!+#REF!-Q429</f>
        <v>#REF!</v>
      </c>
      <c r="AC429" s="145">
        <f t="shared" ref="AC429:AC492" si="56">+R429+T429+U429+V429</f>
        <v>201314.85</v>
      </c>
      <c r="AD429" s="56">
        <f t="shared" ref="AD429:AD460" si="57">+R429/AC429</f>
        <v>0.83567605668434297</v>
      </c>
      <c r="AE429" s="56">
        <f t="shared" ref="AE429:AE460" si="58">U429/AC429</f>
        <v>8.3622494813472531E-2</v>
      </c>
      <c r="AF429" s="56">
        <f t="shared" ref="AF429:AF460" si="59">+R429/J429</f>
        <v>5.99427814542439E-3</v>
      </c>
      <c r="AG429" s="56">
        <f t="shared" ref="AG429:AG460" si="60">+U429/J429</f>
        <v>5.9982153265831888E-4</v>
      </c>
      <c r="AH429" s="192">
        <f t="shared" ref="AH429:AH460" si="61">+AC429/J429+Z429</f>
        <v>7.17296863716246E-3</v>
      </c>
    </row>
    <row r="430" spans="1:34" ht="13.5" customHeight="1" x14ac:dyDescent="0.2">
      <c r="A430" s="124" t="s">
        <v>1039</v>
      </c>
      <c r="B430" s="13" t="s">
        <v>1040</v>
      </c>
      <c r="C430" s="13" t="s">
        <v>969</v>
      </c>
      <c r="D430" s="57" t="s">
        <v>27</v>
      </c>
      <c r="E430" s="57" t="s">
        <v>380</v>
      </c>
      <c r="F430" s="57" t="s">
        <v>29</v>
      </c>
      <c r="G430" s="57" t="s">
        <v>38</v>
      </c>
      <c r="H430" s="13" t="s">
        <v>31</v>
      </c>
      <c r="I430" s="13" t="s">
        <v>32</v>
      </c>
      <c r="J430" s="132">
        <v>1191225134.1422925</v>
      </c>
      <c r="K430" s="127" t="s">
        <v>1038</v>
      </c>
      <c r="L430" s="133" t="s">
        <v>399</v>
      </c>
      <c r="M430" s="134" t="s">
        <v>65</v>
      </c>
      <c r="N430" s="56" t="s">
        <v>399</v>
      </c>
      <c r="O430" s="136" t="s">
        <v>1041</v>
      </c>
      <c r="P430" s="56" t="s">
        <v>399</v>
      </c>
      <c r="Q430" s="154">
        <v>4760824</v>
      </c>
      <c r="R430" s="132">
        <v>4760824</v>
      </c>
      <c r="S430" s="132">
        <v>0</v>
      </c>
      <c r="T430" s="172">
        <v>0</v>
      </c>
      <c r="U430" s="173"/>
      <c r="V430" s="21">
        <v>0</v>
      </c>
      <c r="W430" s="12">
        <v>0</v>
      </c>
      <c r="X430" s="132">
        <v>0</v>
      </c>
      <c r="Y430" s="132">
        <v>0</v>
      </c>
      <c r="Z430" s="188">
        <v>0</v>
      </c>
      <c r="AA430" s="61">
        <v>4.0000000000000001E-3</v>
      </c>
      <c r="AB430" s="12" t="e">
        <f>+R430+S430+T430+U430+V430+W430+Y430+#REF!+#REF!+#REF!-Q430</f>
        <v>#REF!</v>
      </c>
      <c r="AC430" s="145">
        <f t="shared" si="56"/>
        <v>4760824</v>
      </c>
      <c r="AD430" s="56">
        <f t="shared" si="57"/>
        <v>1</v>
      </c>
      <c r="AE430" s="56">
        <f t="shared" si="58"/>
        <v>0</v>
      </c>
      <c r="AF430" s="56">
        <f t="shared" si="59"/>
        <v>3.9965778621921834E-3</v>
      </c>
      <c r="AG430" s="56">
        <f t="shared" si="60"/>
        <v>0</v>
      </c>
      <c r="AH430" s="192">
        <f t="shared" si="61"/>
        <v>3.9965778621921834E-3</v>
      </c>
    </row>
    <row r="431" spans="1:34" ht="13.5" customHeight="1" x14ac:dyDescent="0.2">
      <c r="A431" s="124" t="s">
        <v>1042</v>
      </c>
      <c r="B431" s="13" t="s">
        <v>1043</v>
      </c>
      <c r="C431" s="13" t="s">
        <v>969</v>
      </c>
      <c r="D431" s="57" t="s">
        <v>27</v>
      </c>
      <c r="E431" s="57" t="s">
        <v>380</v>
      </c>
      <c r="F431" s="57" t="s">
        <v>41</v>
      </c>
      <c r="G431" s="83" t="s">
        <v>164</v>
      </c>
      <c r="H431" s="13" t="s">
        <v>50</v>
      </c>
      <c r="I431" s="13" t="s">
        <v>32</v>
      </c>
      <c r="J431" s="132">
        <v>1199452929</v>
      </c>
      <c r="K431" s="127" t="s">
        <v>1044</v>
      </c>
      <c r="L431" s="133" t="s">
        <v>399</v>
      </c>
      <c r="M431" s="134" t="s">
        <v>65</v>
      </c>
      <c r="N431" s="56" t="s">
        <v>399</v>
      </c>
      <c r="O431" s="136" t="s">
        <v>1045</v>
      </c>
      <c r="P431" s="56" t="s">
        <v>399</v>
      </c>
      <c r="Q431" s="154">
        <v>21592526</v>
      </c>
      <c r="R431" s="132">
        <v>21592526</v>
      </c>
      <c r="S431" s="132">
        <v>0</v>
      </c>
      <c r="T431" s="172">
        <v>0</v>
      </c>
      <c r="U431" s="173"/>
      <c r="V431" s="21">
        <v>0</v>
      </c>
      <c r="W431" s="12">
        <v>0</v>
      </c>
      <c r="X431" s="132">
        <v>0</v>
      </c>
      <c r="Y431" s="132">
        <v>0</v>
      </c>
      <c r="Z431" s="188">
        <v>3.5999999999999999E-3</v>
      </c>
      <c r="AA431" s="61">
        <v>2.1000000000000001E-2</v>
      </c>
      <c r="AB431" s="12" t="e">
        <f>+R431+S431+T431+U431+V431+W431+Y431+#REF!+#REF!+#REF!-Q431</f>
        <v>#REF!</v>
      </c>
      <c r="AC431" s="145">
        <f t="shared" si="56"/>
        <v>21592526</v>
      </c>
      <c r="AD431" s="56">
        <f t="shared" si="57"/>
        <v>1</v>
      </c>
      <c r="AE431" s="56">
        <f t="shared" si="58"/>
        <v>0</v>
      </c>
      <c r="AF431" s="56">
        <f t="shared" si="59"/>
        <v>1.8001978633710936E-2</v>
      </c>
      <c r="AG431" s="56">
        <f t="shared" si="60"/>
        <v>0</v>
      </c>
      <c r="AH431" s="192">
        <f t="shared" si="61"/>
        <v>2.1601978633710935E-2</v>
      </c>
    </row>
    <row r="432" spans="1:34" ht="13.5" customHeight="1" x14ac:dyDescent="0.2">
      <c r="A432" s="124" t="s">
        <v>1046</v>
      </c>
      <c r="B432" s="13" t="s">
        <v>1047</v>
      </c>
      <c r="C432" s="13" t="s">
        <v>969</v>
      </c>
      <c r="D432" s="57" t="s">
        <v>27</v>
      </c>
      <c r="E432" s="57" t="s">
        <v>380</v>
      </c>
      <c r="F432" s="57" t="s">
        <v>79</v>
      </c>
      <c r="G432" s="83" t="s">
        <v>164</v>
      </c>
      <c r="H432" s="13" t="s">
        <v>50</v>
      </c>
      <c r="I432" s="13" t="s">
        <v>32</v>
      </c>
      <c r="J432" s="132">
        <v>885342072.49308753</v>
      </c>
      <c r="K432" s="127" t="s">
        <v>1048</v>
      </c>
      <c r="L432" s="133" t="s">
        <v>399</v>
      </c>
      <c r="M432" s="134" t="s">
        <v>65</v>
      </c>
      <c r="N432" s="56" t="s">
        <v>399</v>
      </c>
      <c r="O432" s="136" t="s">
        <v>1045</v>
      </c>
      <c r="P432" s="56" t="s">
        <v>399</v>
      </c>
      <c r="Q432" s="154">
        <v>26448218</v>
      </c>
      <c r="R432" s="132">
        <v>22648218</v>
      </c>
      <c r="S432" s="132">
        <v>0</v>
      </c>
      <c r="T432" s="172">
        <v>0</v>
      </c>
      <c r="U432" s="173"/>
      <c r="V432" s="21">
        <v>3800000</v>
      </c>
      <c r="W432" s="12">
        <v>0</v>
      </c>
      <c r="X432" s="132">
        <v>0</v>
      </c>
      <c r="Y432" s="132">
        <v>0</v>
      </c>
      <c r="Z432" s="188">
        <v>0</v>
      </c>
      <c r="AA432" s="61">
        <v>0.03</v>
      </c>
      <c r="AB432" s="12" t="e">
        <f>+R432+S432+T432+U432+V432+W432+Y432+#REF!+#REF!+#REF!-Q432</f>
        <v>#REF!</v>
      </c>
      <c r="AC432" s="145">
        <f t="shared" si="56"/>
        <v>26448218</v>
      </c>
      <c r="AD432" s="56">
        <f t="shared" si="57"/>
        <v>0.85632302335076038</v>
      </c>
      <c r="AE432" s="56">
        <f t="shared" si="58"/>
        <v>0</v>
      </c>
      <c r="AF432" s="56">
        <f t="shared" si="59"/>
        <v>2.5581319021949937E-2</v>
      </c>
      <c r="AG432" s="56">
        <f t="shared" si="60"/>
        <v>0</v>
      </c>
      <c r="AH432" s="192">
        <f t="shared" si="61"/>
        <v>2.9873445328903084E-2</v>
      </c>
    </row>
    <row r="433" spans="1:34" ht="13.5" customHeight="1" x14ac:dyDescent="0.2">
      <c r="A433" s="124" t="s">
        <v>1049</v>
      </c>
      <c r="B433" s="13" t="s">
        <v>1050</v>
      </c>
      <c r="C433" s="13" t="s">
        <v>969</v>
      </c>
      <c r="D433" s="57" t="s">
        <v>27</v>
      </c>
      <c r="E433" s="57" t="s">
        <v>380</v>
      </c>
      <c r="F433" s="57" t="s">
        <v>79</v>
      </c>
      <c r="G433" s="83" t="s">
        <v>164</v>
      </c>
      <c r="H433" s="13" t="s">
        <v>50</v>
      </c>
      <c r="I433" s="13" t="s">
        <v>32</v>
      </c>
      <c r="J433" s="132">
        <v>1792138276.480916</v>
      </c>
      <c r="K433" s="127" t="s">
        <v>1051</v>
      </c>
      <c r="L433" s="133" t="s">
        <v>399</v>
      </c>
      <c r="M433" s="134" t="s">
        <v>65</v>
      </c>
      <c r="N433" s="56" t="s">
        <v>399</v>
      </c>
      <c r="O433" s="136" t="s">
        <v>1045</v>
      </c>
      <c r="P433" s="56" t="s">
        <v>399</v>
      </c>
      <c r="Q433" s="154">
        <v>29425324</v>
      </c>
      <c r="R433" s="132">
        <v>25925324</v>
      </c>
      <c r="S433" s="132">
        <v>0</v>
      </c>
      <c r="T433" s="172">
        <v>0</v>
      </c>
      <c r="U433" s="173"/>
      <c r="V433" s="21">
        <v>3500000</v>
      </c>
      <c r="W433" s="12">
        <v>0</v>
      </c>
      <c r="X433" s="132">
        <v>0</v>
      </c>
      <c r="Y433" s="132">
        <v>0</v>
      </c>
      <c r="Z433" s="188">
        <v>0</v>
      </c>
      <c r="AA433" s="40">
        <v>2.75E-2</v>
      </c>
      <c r="AB433" s="12" t="e">
        <f>+R433+S433+T433+U433+V433+W433+Y433+#REF!+#REF!+#REF!-Q433</f>
        <v>#REF!</v>
      </c>
      <c r="AC433" s="145">
        <f t="shared" si="56"/>
        <v>29425324</v>
      </c>
      <c r="AD433" s="56">
        <f t="shared" si="57"/>
        <v>0.88105483562389997</v>
      </c>
      <c r="AE433" s="56">
        <f t="shared" si="58"/>
        <v>0</v>
      </c>
      <c r="AF433" s="56">
        <f t="shared" si="59"/>
        <v>1.4466140442526323E-2</v>
      </c>
      <c r="AG433" s="56">
        <f t="shared" si="60"/>
        <v>0</v>
      </c>
      <c r="AH433" s="192">
        <f t="shared" si="61"/>
        <v>1.6419114744750749E-2</v>
      </c>
    </row>
    <row r="434" spans="1:34" ht="13.5" customHeight="1" x14ac:dyDescent="0.2">
      <c r="A434" s="8" t="s">
        <v>1052</v>
      </c>
      <c r="B434" s="57" t="s">
        <v>1053</v>
      </c>
      <c r="C434" s="57" t="s">
        <v>1054</v>
      </c>
      <c r="D434" s="57" t="s">
        <v>27</v>
      </c>
      <c r="E434" s="57" t="s">
        <v>28</v>
      </c>
      <c r="F434" s="57"/>
      <c r="G434" s="83" t="s">
        <v>79</v>
      </c>
      <c r="H434" s="57" t="s">
        <v>74</v>
      </c>
      <c r="I434" s="57" t="s">
        <v>32</v>
      </c>
      <c r="J434" s="67">
        <v>1883121816</v>
      </c>
      <c r="K434" s="55">
        <v>1.7500000000000002E-2</v>
      </c>
      <c r="L434" s="56">
        <v>0.2</v>
      </c>
      <c r="M434" s="56" t="s">
        <v>68</v>
      </c>
      <c r="N434" s="58">
        <v>7.5000000000000002E-4</v>
      </c>
      <c r="O434" s="59">
        <v>9.025E-3</v>
      </c>
      <c r="P434" s="56">
        <v>2.7275000000000001E-2</v>
      </c>
      <c r="Q434" s="153">
        <v>63752716.927157715</v>
      </c>
      <c r="R434" s="67">
        <v>30804901</v>
      </c>
      <c r="S434" s="67">
        <v>12542695</v>
      </c>
      <c r="T434" s="164">
        <v>729362</v>
      </c>
      <c r="U434" s="164">
        <v>1149330</v>
      </c>
      <c r="V434" s="21">
        <v>1912770</v>
      </c>
      <c r="W434" s="12">
        <v>16556979.927157719</v>
      </c>
      <c r="X434" s="21"/>
      <c r="Y434" s="21"/>
      <c r="Z434" s="189">
        <v>0</v>
      </c>
      <c r="AA434" s="62">
        <v>3.3854802374164474E-2</v>
      </c>
      <c r="AB434" s="12" t="e">
        <f>+R434+S434+T434+U434+V434+W434+Y434+#REF!+#REF!+#REF!-Q434</f>
        <v>#REF!</v>
      </c>
      <c r="AC434" s="145">
        <f t="shared" si="56"/>
        <v>34596363</v>
      </c>
      <c r="AD434" s="56">
        <f t="shared" si="57"/>
        <v>0.89040865364951804</v>
      </c>
      <c r="AE434" s="56">
        <f t="shared" si="58"/>
        <v>3.3221122116217826E-2</v>
      </c>
      <c r="AF434" s="56">
        <f t="shared" si="59"/>
        <v>1.635842181757189E-2</v>
      </c>
      <c r="AG434" s="56">
        <f t="shared" si="60"/>
        <v>6.1033226328466045E-4</v>
      </c>
      <c r="AH434" s="192">
        <f t="shared" si="61"/>
        <v>1.8371813605498583E-2</v>
      </c>
    </row>
    <row r="435" spans="1:34" ht="13.5" customHeight="1" x14ac:dyDescent="0.2">
      <c r="A435" s="8" t="s">
        <v>1055</v>
      </c>
      <c r="B435" s="57" t="s">
        <v>1056</v>
      </c>
      <c r="C435" s="57" t="s">
        <v>1054</v>
      </c>
      <c r="D435" s="57" t="s">
        <v>27</v>
      </c>
      <c r="E435" s="57" t="s">
        <v>28</v>
      </c>
      <c r="F435" s="57"/>
      <c r="G435" s="57" t="s">
        <v>46</v>
      </c>
      <c r="H435" s="57" t="s">
        <v>74</v>
      </c>
      <c r="I435" s="57" t="s">
        <v>32</v>
      </c>
      <c r="J435" s="67">
        <v>1656344763</v>
      </c>
      <c r="K435" s="55">
        <v>1.7500000000000002E-2</v>
      </c>
      <c r="L435" s="56"/>
      <c r="M435" s="56"/>
      <c r="N435" s="58">
        <v>7.5000000000000002E-4</v>
      </c>
      <c r="O435" s="59">
        <v>9.025E-3</v>
      </c>
      <c r="P435" s="56">
        <v>2.7275000000000001E-2</v>
      </c>
      <c r="Q435" s="153">
        <v>37242581.162100002</v>
      </c>
      <c r="R435" s="67">
        <v>30701992</v>
      </c>
      <c r="S435" s="67"/>
      <c r="T435" s="164">
        <v>880418</v>
      </c>
      <c r="U435" s="164">
        <v>1127981</v>
      </c>
      <c r="V435" s="21">
        <v>1987770</v>
      </c>
      <c r="W435" s="12">
        <v>2447439.1621000003</v>
      </c>
      <c r="X435" s="21"/>
      <c r="Y435" s="21"/>
      <c r="Z435" s="190">
        <v>2.3999999999999998E-3</v>
      </c>
      <c r="AA435" s="62">
        <v>2.4884800262625035E-2</v>
      </c>
      <c r="AB435" s="12" t="e">
        <f>+R435+S435+T435+U435+V435+W435+Y435+#REF!+#REF!+#REF!-Q435</f>
        <v>#REF!</v>
      </c>
      <c r="AC435" s="145">
        <f t="shared" si="56"/>
        <v>34698161</v>
      </c>
      <c r="AD435" s="56">
        <f t="shared" si="57"/>
        <v>0.8848305245917788</v>
      </c>
      <c r="AE435" s="56">
        <f t="shared" si="58"/>
        <v>3.2508379910969921E-2</v>
      </c>
      <c r="AF435" s="56">
        <f t="shared" si="59"/>
        <v>1.8535991229502259E-2</v>
      </c>
      <c r="AG435" s="56">
        <f t="shared" si="60"/>
        <v>6.8100616803773483E-4</v>
      </c>
      <c r="AH435" s="192">
        <f t="shared" si="61"/>
        <v>2.3348634472182044E-2</v>
      </c>
    </row>
    <row r="436" spans="1:34" ht="13.5" customHeight="1" x14ac:dyDescent="0.2">
      <c r="A436" s="8" t="s">
        <v>1057</v>
      </c>
      <c r="B436" s="57" t="s">
        <v>1058</v>
      </c>
      <c r="C436" s="57" t="s">
        <v>1054</v>
      </c>
      <c r="D436" s="57" t="s">
        <v>27</v>
      </c>
      <c r="E436" s="57" t="s">
        <v>28</v>
      </c>
      <c r="F436" s="57"/>
      <c r="G436" s="57" t="s">
        <v>46</v>
      </c>
      <c r="H436" s="57" t="s">
        <v>74</v>
      </c>
      <c r="I436" s="57" t="s">
        <v>32</v>
      </c>
      <c r="J436" s="67">
        <v>5527803548</v>
      </c>
      <c r="K436" s="55">
        <v>1.7500000000000002E-2</v>
      </c>
      <c r="L436" s="56"/>
      <c r="M436" s="56"/>
      <c r="N436" s="58">
        <v>7.5000000000000002E-4</v>
      </c>
      <c r="O436" s="59">
        <v>9.025E-3</v>
      </c>
      <c r="P436" s="56">
        <v>2.7275000000000001E-2</v>
      </c>
      <c r="Q436" s="153">
        <v>126136810.21447778</v>
      </c>
      <c r="R436" s="67">
        <v>103141042.12867969</v>
      </c>
      <c r="S436" s="67"/>
      <c r="T436" s="164">
        <v>2903539.2346824063</v>
      </c>
      <c r="U436" s="164">
        <v>3751491.9458216983</v>
      </c>
      <c r="V436" s="21">
        <v>3112289.5590934274</v>
      </c>
      <c r="W436" s="12">
        <v>13163001.086520622</v>
      </c>
      <c r="X436" s="21"/>
      <c r="Y436" s="21"/>
      <c r="Z436" s="189">
        <v>0</v>
      </c>
      <c r="AA436" s="62">
        <v>2.2818613056557521E-2</v>
      </c>
      <c r="AB436" s="12" t="e">
        <f>+R436+S436+T436+U436+V436+W436+Y436+#REF!+#REF!+#REF!-Q436</f>
        <v>#REF!</v>
      </c>
      <c r="AC436" s="145">
        <f t="shared" si="56"/>
        <v>112908362.86827724</v>
      </c>
      <c r="AD436" s="56">
        <f t="shared" si="57"/>
        <v>0.91349338090224164</v>
      </c>
      <c r="AE436" s="56">
        <f t="shared" si="58"/>
        <v>3.322598831938E-2</v>
      </c>
      <c r="AF436" s="56">
        <f t="shared" si="59"/>
        <v>1.8658594002675236E-2</v>
      </c>
      <c r="AG436" s="56">
        <f t="shared" si="60"/>
        <v>6.7865869567289804E-4</v>
      </c>
      <c r="AH436" s="192">
        <f t="shared" si="61"/>
        <v>2.0425538260875481E-2</v>
      </c>
    </row>
    <row r="437" spans="1:34" ht="13.5" customHeight="1" x14ac:dyDescent="0.2">
      <c r="A437" s="8" t="s">
        <v>1059</v>
      </c>
      <c r="B437" s="57" t="s">
        <v>1060</v>
      </c>
      <c r="C437" s="57" t="s">
        <v>1054</v>
      </c>
      <c r="D437" s="57" t="s">
        <v>27</v>
      </c>
      <c r="E437" s="57" t="s">
        <v>28</v>
      </c>
      <c r="F437" s="57"/>
      <c r="G437" s="57" t="s">
        <v>46</v>
      </c>
      <c r="H437" s="57" t="s">
        <v>74</v>
      </c>
      <c r="I437" s="57" t="s">
        <v>53</v>
      </c>
      <c r="J437" s="67">
        <v>2043324</v>
      </c>
      <c r="K437" s="55">
        <v>1.7500000000000002E-2</v>
      </c>
      <c r="L437" s="56"/>
      <c r="M437" s="56"/>
      <c r="N437" s="58">
        <v>7.5000000000000002E-4</v>
      </c>
      <c r="O437" s="59">
        <v>9.025E-3</v>
      </c>
      <c r="P437" s="56">
        <v>2.7275000000000001E-2</v>
      </c>
      <c r="Q437" s="153">
        <v>46625.552931922379</v>
      </c>
      <c r="R437" s="67">
        <v>38125.552931922379</v>
      </c>
      <c r="S437" s="67"/>
      <c r="T437" s="164">
        <v>1073</v>
      </c>
      <c r="U437" s="164">
        <v>1387</v>
      </c>
      <c r="V437" s="21">
        <v>1151</v>
      </c>
      <c r="W437" s="12">
        <v>4865</v>
      </c>
      <c r="X437" s="21"/>
      <c r="Y437" s="21"/>
      <c r="Z437" s="189">
        <v>0</v>
      </c>
      <c r="AA437" s="62">
        <v>2.2818482498087614E-2</v>
      </c>
      <c r="AB437" s="12" t="e">
        <f>+R437+S437+T437+U437+V437+W437+Y437+#REF!+#REF!+#REF!-Q437</f>
        <v>#REF!</v>
      </c>
      <c r="AC437" s="145">
        <f t="shared" si="56"/>
        <v>41736.552931922379</v>
      </c>
      <c r="AD437" s="56">
        <f t="shared" si="57"/>
        <v>0.91348111556098077</v>
      </c>
      <c r="AE437" s="56">
        <f t="shared" si="58"/>
        <v>3.323226051423972E-2</v>
      </c>
      <c r="AF437" s="56">
        <f t="shared" si="59"/>
        <v>1.8658594002675239E-2</v>
      </c>
      <c r="AG437" s="56">
        <f t="shared" si="60"/>
        <v>6.7879592272199608E-4</v>
      </c>
      <c r="AH437" s="192">
        <f t="shared" si="61"/>
        <v>2.0425812515255722E-2</v>
      </c>
    </row>
    <row r="438" spans="1:34" ht="13.5" customHeight="1" x14ac:dyDescent="0.2">
      <c r="A438" s="8" t="s">
        <v>1061</v>
      </c>
      <c r="B438" s="57" t="s">
        <v>1062</v>
      </c>
      <c r="C438" s="57" t="s">
        <v>1054</v>
      </c>
      <c r="D438" s="57" t="s">
        <v>27</v>
      </c>
      <c r="E438" s="57" t="s">
        <v>28</v>
      </c>
      <c r="F438" s="57"/>
      <c r="G438" s="83" t="s">
        <v>100</v>
      </c>
      <c r="H438" s="57" t="s">
        <v>64</v>
      </c>
      <c r="I438" s="57" t="s">
        <v>32</v>
      </c>
      <c r="J438" s="67">
        <v>7987613359.051383</v>
      </c>
      <c r="K438" s="55">
        <v>1.2E-2</v>
      </c>
      <c r="L438" s="56"/>
      <c r="M438" s="56"/>
      <c r="N438" s="58">
        <v>4.0000000000000002E-4</v>
      </c>
      <c r="O438" s="59">
        <v>9.025E-3</v>
      </c>
      <c r="P438" s="56">
        <v>2.1425E-2</v>
      </c>
      <c r="Q438" s="153">
        <v>90217124.836878881</v>
      </c>
      <c r="R438" s="67">
        <v>79876133.590513825</v>
      </c>
      <c r="S438" s="67"/>
      <c r="T438" s="164">
        <v>4164376.1624213569</v>
      </c>
      <c r="U438" s="164">
        <v>3044681.3967249058</v>
      </c>
      <c r="V438" s="21">
        <v>2891306.9343991466</v>
      </c>
      <c r="W438" s="12">
        <v>219885.00690278946</v>
      </c>
      <c r="X438" s="21"/>
      <c r="Y438" s="21"/>
      <c r="Z438" s="191">
        <v>0</v>
      </c>
      <c r="AA438" s="62">
        <v>1.1294628417967537E-2</v>
      </c>
      <c r="AB438" s="12" t="e">
        <f>+R438+S438+T438+U438+V438+W438+Y438+#REF!+#REF!+#REF!-Q438</f>
        <v>#REF!</v>
      </c>
      <c r="AC438" s="145">
        <f t="shared" si="56"/>
        <v>89976498.084059238</v>
      </c>
      <c r="AD438" s="56">
        <f t="shared" si="57"/>
        <v>0.88774441427905659</v>
      </c>
      <c r="AE438" s="56">
        <f t="shared" si="58"/>
        <v>3.383862965949682E-2</v>
      </c>
      <c r="AF438" s="56">
        <f t="shared" si="59"/>
        <v>0.01</v>
      </c>
      <c r="AG438" s="56">
        <f t="shared" si="60"/>
        <v>3.8117535988077609E-4</v>
      </c>
      <c r="AH438" s="192">
        <f t="shared" si="61"/>
        <v>1.126450343043957E-2</v>
      </c>
    </row>
    <row r="439" spans="1:34" ht="13.5" customHeight="1" x14ac:dyDescent="0.2">
      <c r="A439" s="8" t="s">
        <v>1063</v>
      </c>
      <c r="B439" s="57" t="s">
        <v>1064</v>
      </c>
      <c r="C439" s="57" t="s">
        <v>1054</v>
      </c>
      <c r="D439" s="57" t="s">
        <v>27</v>
      </c>
      <c r="E439" s="57" t="s">
        <v>28</v>
      </c>
      <c r="F439" s="57"/>
      <c r="G439" s="83" t="s">
        <v>100</v>
      </c>
      <c r="H439" s="57" t="s">
        <v>64</v>
      </c>
      <c r="I439" s="57" t="s">
        <v>32</v>
      </c>
      <c r="J439" s="67">
        <v>6607881019.948617</v>
      </c>
      <c r="K439" s="55">
        <v>7.4999999999999997E-3</v>
      </c>
      <c r="L439" s="56"/>
      <c r="M439" s="56"/>
      <c r="N439" s="58">
        <v>4.0000000000000002E-4</v>
      </c>
      <c r="O439" s="59">
        <v>9.025E-3</v>
      </c>
      <c r="P439" s="56">
        <v>1.6924999999999999E-2</v>
      </c>
      <c r="Q439" s="153">
        <v>27320120.303506501</v>
      </c>
      <c r="R439" s="67">
        <v>16519702.549871543</v>
      </c>
      <c r="S439" s="67"/>
      <c r="T439" s="164">
        <v>4349389.8375786431</v>
      </c>
      <c r="U439" s="164">
        <v>3179949.6032750942</v>
      </c>
      <c r="V439" s="21">
        <v>3019761.0656008534</v>
      </c>
      <c r="W439" s="12">
        <v>229653.99309721051</v>
      </c>
      <c r="X439" s="21"/>
      <c r="Y439" s="21"/>
      <c r="Z439" s="191">
        <v>0</v>
      </c>
      <c r="AA439" s="62">
        <v>4.1344752154328203E-3</v>
      </c>
      <c r="AB439" s="12" t="e">
        <f>+R439+S439+T439+U439+V439+W439+Y439+#REF!+#REF!+#REF!-Q439</f>
        <v>#REF!</v>
      </c>
      <c r="AC439" s="145">
        <f t="shared" si="56"/>
        <v>27068803.056326136</v>
      </c>
      <c r="AD439" s="56">
        <f t="shared" si="57"/>
        <v>0.61028566780350468</v>
      </c>
      <c r="AE439" s="56">
        <f t="shared" si="58"/>
        <v>0.11747655028033911</v>
      </c>
      <c r="AF439" s="56">
        <f t="shared" si="59"/>
        <v>2.5000000000000001E-3</v>
      </c>
      <c r="AG439" s="56">
        <f t="shared" si="60"/>
        <v>4.8123590507684739E-4</v>
      </c>
      <c r="AH439" s="192">
        <f t="shared" si="61"/>
        <v>4.0964422595697134E-3</v>
      </c>
    </row>
    <row r="440" spans="1:34" ht="13.5" customHeight="1" x14ac:dyDescent="0.2">
      <c r="A440" s="8" t="s">
        <v>1065</v>
      </c>
      <c r="B440" s="57" t="s">
        <v>1066</v>
      </c>
      <c r="C440" s="57" t="s">
        <v>1054</v>
      </c>
      <c r="D440" s="57" t="s">
        <v>27</v>
      </c>
      <c r="E440" s="57" t="s">
        <v>28</v>
      </c>
      <c r="F440" s="57"/>
      <c r="G440" s="57" t="s">
        <v>46</v>
      </c>
      <c r="H440" s="57" t="s">
        <v>74</v>
      </c>
      <c r="I440" s="57" t="s">
        <v>32</v>
      </c>
      <c r="J440" s="67">
        <v>1297657851</v>
      </c>
      <c r="K440" s="55">
        <v>1.7500000000000002E-2</v>
      </c>
      <c r="L440" s="56"/>
      <c r="M440" s="56"/>
      <c r="N440" s="58">
        <v>7.5000000000000002E-4</v>
      </c>
      <c r="O440" s="59">
        <v>9.025E-3</v>
      </c>
      <c r="P440" s="56">
        <v>2.7275000000000001E-2</v>
      </c>
      <c r="Q440" s="153">
        <v>27192631.240236495</v>
      </c>
      <c r="R440" s="67">
        <v>22606538.182407569</v>
      </c>
      <c r="S440" s="67"/>
      <c r="T440" s="164">
        <v>635604.52583410207</v>
      </c>
      <c r="U440" s="164">
        <v>826162.77469380863</v>
      </c>
      <c r="V440" s="21">
        <v>841101.0428252311</v>
      </c>
      <c r="W440" s="12">
        <v>2261158.0206875228</v>
      </c>
      <c r="X440" s="21"/>
      <c r="Y440" s="21"/>
      <c r="Z440" s="190">
        <v>3.8733740151966002E-3</v>
      </c>
      <c r="AA440" s="62">
        <v>2.4828536594671099E-2</v>
      </c>
      <c r="AB440" s="12" t="e">
        <f>+R440+S440+T440+U440+V440+W440+Y440+#REF!+#REF!+#REF!-Q440</f>
        <v>#REF!</v>
      </c>
      <c r="AC440" s="145">
        <f t="shared" si="56"/>
        <v>24909406.52576071</v>
      </c>
      <c r="AD440" s="56">
        <f t="shared" si="57"/>
        <v>0.90755025251317933</v>
      </c>
      <c r="AE440" s="56">
        <f t="shared" si="58"/>
        <v>3.3166698445400974E-2</v>
      </c>
      <c r="AF440" s="56">
        <f t="shared" si="59"/>
        <v>1.7421031410542107E-2</v>
      </c>
      <c r="AG440" s="56">
        <f t="shared" si="60"/>
        <v>6.3665686148097649E-4</v>
      </c>
      <c r="AH440" s="192">
        <f t="shared" si="61"/>
        <v>2.3069039888573811E-2</v>
      </c>
    </row>
    <row r="441" spans="1:34" ht="13.5" customHeight="1" x14ac:dyDescent="0.2">
      <c r="A441" s="8" t="s">
        <v>1067</v>
      </c>
      <c r="B441" s="57" t="s">
        <v>1068</v>
      </c>
      <c r="C441" s="57" t="s">
        <v>1054</v>
      </c>
      <c r="D441" s="57" t="s">
        <v>27</v>
      </c>
      <c r="E441" s="57" t="s">
        <v>28</v>
      </c>
      <c r="F441" s="57"/>
      <c r="G441" s="57" t="s">
        <v>46</v>
      </c>
      <c r="H441" s="57" t="s">
        <v>74</v>
      </c>
      <c r="I441" s="57" t="s">
        <v>286</v>
      </c>
      <c r="J441" s="67">
        <v>14142714</v>
      </c>
      <c r="K441" s="55">
        <v>1.7500000000000002E-2</v>
      </c>
      <c r="L441" s="56"/>
      <c r="M441" s="56"/>
      <c r="N441" s="58">
        <v>7.5000000000000002E-4</v>
      </c>
      <c r="O441" s="59">
        <v>9.025E-3</v>
      </c>
      <c r="P441" s="56">
        <v>2.7275000000000001E-2</v>
      </c>
      <c r="Q441" s="153">
        <v>296362.77466380602</v>
      </c>
      <c r="R441" s="67">
        <v>246380.55890210767</v>
      </c>
      <c r="S441" s="67"/>
      <c r="T441" s="164">
        <v>6927.2302477856083</v>
      </c>
      <c r="U441" s="164">
        <v>9004.0576016086961</v>
      </c>
      <c r="V441" s="21">
        <v>9166.8645336608624</v>
      </c>
      <c r="W441" s="12">
        <v>24643.566241719869</v>
      </c>
      <c r="X441" s="21"/>
      <c r="Y441" s="21"/>
      <c r="Z441" s="190">
        <v>3.8733740151966002E-3</v>
      </c>
      <c r="AA441" s="62">
        <v>2.4828529769870423E-2</v>
      </c>
      <c r="AB441" s="12" t="e">
        <f>+R441+S441+T441+U441+V441+W441+Y441+#REF!+#REF!+#REF!-Q441</f>
        <v>#REF!</v>
      </c>
      <c r="AC441" s="145">
        <f t="shared" si="56"/>
        <v>271478.71128516283</v>
      </c>
      <c r="AD441" s="56">
        <f t="shared" si="57"/>
        <v>0.90755020066125214</v>
      </c>
      <c r="AE441" s="56">
        <f t="shared" si="58"/>
        <v>3.3166717047477E-2</v>
      </c>
      <c r="AF441" s="56">
        <f t="shared" si="59"/>
        <v>1.7421023921017399E-2</v>
      </c>
      <c r="AG441" s="56">
        <f t="shared" si="60"/>
        <v>6.3665698122783898E-4</v>
      </c>
      <c r="AH441" s="192">
        <f t="shared" si="61"/>
        <v>2.306903273283473E-2</v>
      </c>
    </row>
    <row r="442" spans="1:34" ht="13.5" customHeight="1" x14ac:dyDescent="0.2">
      <c r="A442" s="8" t="s">
        <v>1069</v>
      </c>
      <c r="B442" s="57" t="s">
        <v>1070</v>
      </c>
      <c r="C442" s="57" t="s">
        <v>1054</v>
      </c>
      <c r="D442" s="57" t="s">
        <v>27</v>
      </c>
      <c r="E442" s="57" t="s">
        <v>28</v>
      </c>
      <c r="F442" s="57"/>
      <c r="G442" s="57" t="s">
        <v>46</v>
      </c>
      <c r="H442" s="57" t="s">
        <v>74</v>
      </c>
      <c r="I442" s="57" t="s">
        <v>32</v>
      </c>
      <c r="J442" s="67">
        <v>901548792</v>
      </c>
      <c r="K442" s="55">
        <v>1.7500000000000002E-2</v>
      </c>
      <c r="L442" s="56"/>
      <c r="M442" s="56"/>
      <c r="N442" s="58">
        <v>7.5000000000000002E-4</v>
      </c>
      <c r="O442" s="59">
        <v>9.025E-3</v>
      </c>
      <c r="P442" s="56">
        <v>2.7275000000000001E-2</v>
      </c>
      <c r="Q442" s="153">
        <v>23598842.181399312</v>
      </c>
      <c r="R442" s="67">
        <v>17005036</v>
      </c>
      <c r="S442" s="67"/>
      <c r="T442" s="164">
        <v>503202</v>
      </c>
      <c r="U442" s="164">
        <v>686495</v>
      </c>
      <c r="V442" s="21">
        <v>1799770</v>
      </c>
      <c r="W442" s="12">
        <v>3495367.4760993118</v>
      </c>
      <c r="X442" s="21"/>
      <c r="Y442" s="21"/>
      <c r="Z442" s="190">
        <v>4.3E-3</v>
      </c>
      <c r="AA442" s="62">
        <v>3.0475890191198118E-2</v>
      </c>
      <c r="AB442" s="12" t="e">
        <f>+R442+S442+T442+U442+V442+W442+Y442+#REF!+#REF!+#REF!-Q442</f>
        <v>#REF!</v>
      </c>
      <c r="AC442" s="145">
        <f t="shared" si="56"/>
        <v>19994503</v>
      </c>
      <c r="AD442" s="56">
        <f t="shared" si="57"/>
        <v>0.85048555595505426</v>
      </c>
      <c r="AE442" s="56">
        <f t="shared" si="58"/>
        <v>3.4334186751228575E-2</v>
      </c>
      <c r="AF442" s="56">
        <f t="shared" si="59"/>
        <v>1.886202516258266E-2</v>
      </c>
      <c r="AG442" s="56">
        <f t="shared" si="60"/>
        <v>7.6146183777483232E-4</v>
      </c>
      <c r="AH442" s="192">
        <f t="shared" si="61"/>
        <v>2.6477948855817446E-2</v>
      </c>
    </row>
    <row r="443" spans="1:34" ht="13.5" customHeight="1" x14ac:dyDescent="0.2">
      <c r="A443" s="8" t="s">
        <v>1071</v>
      </c>
      <c r="B443" s="57" t="s">
        <v>1072</v>
      </c>
      <c r="C443" s="57" t="s">
        <v>1054</v>
      </c>
      <c r="D443" s="57" t="s">
        <v>27</v>
      </c>
      <c r="E443" s="57" t="s">
        <v>28</v>
      </c>
      <c r="F443" s="57"/>
      <c r="G443" s="57" t="s">
        <v>46</v>
      </c>
      <c r="H443" s="57" t="s">
        <v>74</v>
      </c>
      <c r="I443" s="57" t="s">
        <v>32</v>
      </c>
      <c r="J443" s="67">
        <v>65082755</v>
      </c>
      <c r="K443" s="55">
        <v>1.7500000000000002E-2</v>
      </c>
      <c r="L443" s="56"/>
      <c r="M443" s="56"/>
      <c r="N443" s="58">
        <v>8.4999999999999995E-4</v>
      </c>
      <c r="O443" s="59">
        <v>9.025E-3</v>
      </c>
      <c r="P443" s="56">
        <v>2.7375000000000003E-2</v>
      </c>
      <c r="Q443" s="153">
        <v>1574014.4910929939</v>
      </c>
      <c r="R443" s="67">
        <v>1155223.6351152384</v>
      </c>
      <c r="S443" s="67"/>
      <c r="T443" s="164">
        <v>34174.472205256883</v>
      </c>
      <c r="U443" s="164">
        <v>49130.227136347428</v>
      </c>
      <c r="V443" s="21">
        <v>47578.945601938962</v>
      </c>
      <c r="W443" s="12">
        <v>284415.37609139289</v>
      </c>
      <c r="X443" s="21"/>
      <c r="Y443" s="21"/>
      <c r="Z443" s="189">
        <v>0</v>
      </c>
      <c r="AA443" s="62">
        <v>2.4184816563051055E-2</v>
      </c>
      <c r="AB443" s="12" t="e">
        <f>+R443+S443+T443+U443+V443+W443+Y443+#REF!+#REF!+#REF!-Q443</f>
        <v>#REF!</v>
      </c>
      <c r="AC443" s="145">
        <f t="shared" si="56"/>
        <v>1286107.2800587816</v>
      </c>
      <c r="AD443" s="56">
        <f t="shared" si="57"/>
        <v>0.89823271590721332</v>
      </c>
      <c r="AE443" s="56">
        <f t="shared" si="58"/>
        <v>3.8200722364390885E-2</v>
      </c>
      <c r="AF443" s="56">
        <f t="shared" si="59"/>
        <v>1.7750072736091738E-2</v>
      </c>
      <c r="AG443" s="56">
        <f t="shared" si="60"/>
        <v>7.5488855897921697E-4</v>
      </c>
      <c r="AH443" s="192">
        <f t="shared" si="61"/>
        <v>1.9761106917781549E-2</v>
      </c>
    </row>
    <row r="444" spans="1:34" ht="13.5" customHeight="1" x14ac:dyDescent="0.2">
      <c r="A444" s="8" t="s">
        <v>1073</v>
      </c>
      <c r="B444" s="57" t="s">
        <v>1074</v>
      </c>
      <c r="C444" s="57" t="s">
        <v>1054</v>
      </c>
      <c r="D444" s="57" t="s">
        <v>27</v>
      </c>
      <c r="E444" s="57" t="s">
        <v>28</v>
      </c>
      <c r="F444" s="57"/>
      <c r="G444" s="57" t="s">
        <v>46</v>
      </c>
      <c r="H444" s="57" t="s">
        <v>74</v>
      </c>
      <c r="I444" s="57" t="s">
        <v>53</v>
      </c>
      <c r="J444" s="67">
        <v>12335846</v>
      </c>
      <c r="K444" s="55">
        <v>1.7500000000000002E-2</v>
      </c>
      <c r="L444" s="56"/>
      <c r="M444" s="56"/>
      <c r="N444" s="58">
        <v>8.4999999999999995E-4</v>
      </c>
      <c r="O444" s="59">
        <v>9.025E-3</v>
      </c>
      <c r="P444" s="56">
        <v>2.7375000000000003E-2</v>
      </c>
      <c r="Q444" s="153">
        <v>298340.09068167623</v>
      </c>
      <c r="R444" s="67">
        <v>218962.16376122637</v>
      </c>
      <c r="S444" s="67"/>
      <c r="T444" s="164">
        <v>6477.4546018213796</v>
      </c>
      <c r="U444" s="164">
        <v>9312.1793934804409</v>
      </c>
      <c r="V444" s="21">
        <v>9018.148350267169</v>
      </c>
      <c r="W444" s="12">
        <v>53908.2996110928</v>
      </c>
      <c r="X444" s="21"/>
      <c r="Y444" s="21"/>
      <c r="Z444" s="191">
        <v>0</v>
      </c>
      <c r="AA444" s="62">
        <v>2.4184809917510014E-2</v>
      </c>
      <c r="AB444" s="12" t="e">
        <f>+R444+S444+T444+U444+V444+W444+Y444+#REF!+#REF!+#REF!-Q444</f>
        <v>#REF!</v>
      </c>
      <c r="AC444" s="145">
        <f t="shared" si="56"/>
        <v>243769.94610679537</v>
      </c>
      <c r="AD444" s="56">
        <f t="shared" si="57"/>
        <v>0.89823281031247093</v>
      </c>
      <c r="AE444" s="56">
        <f t="shared" si="58"/>
        <v>3.8200686927176757E-2</v>
      </c>
      <c r="AF444" s="56">
        <f t="shared" si="59"/>
        <v>1.7750072736091742E-2</v>
      </c>
      <c r="AG444" s="56">
        <f t="shared" si="60"/>
        <v>7.5488777936109453E-4</v>
      </c>
      <c r="AH444" s="192">
        <f t="shared" si="61"/>
        <v>1.976110484086745E-2</v>
      </c>
    </row>
    <row r="445" spans="1:34" ht="13.5" customHeight="1" x14ac:dyDescent="0.2">
      <c r="A445" s="8" t="s">
        <v>1075</v>
      </c>
      <c r="B445" s="57" t="s">
        <v>1076</v>
      </c>
      <c r="C445" s="57" t="s">
        <v>1054</v>
      </c>
      <c r="D445" s="57" t="s">
        <v>27</v>
      </c>
      <c r="E445" s="57" t="s">
        <v>28</v>
      </c>
      <c r="F445" s="57"/>
      <c r="G445" s="57" t="s">
        <v>73</v>
      </c>
      <c r="H445" s="57" t="s">
        <v>74</v>
      </c>
      <c r="I445" s="57" t="s">
        <v>32</v>
      </c>
      <c r="J445" s="67">
        <v>571113156</v>
      </c>
      <c r="K445" s="55">
        <v>1.7500000000000002E-2</v>
      </c>
      <c r="L445" s="56">
        <v>0.2</v>
      </c>
      <c r="M445" s="56" t="s">
        <v>68</v>
      </c>
      <c r="N445" s="58">
        <v>8.0000000000000004E-4</v>
      </c>
      <c r="O445" s="59">
        <v>9.025E-3</v>
      </c>
      <c r="P445" s="56">
        <v>2.7325000000000002E-2</v>
      </c>
      <c r="Q445" s="153">
        <v>19912409.680298619</v>
      </c>
      <c r="R445" s="67">
        <v>10253453</v>
      </c>
      <c r="S445" s="67">
        <v>3442039</v>
      </c>
      <c r="T445" s="164">
        <v>288093</v>
      </c>
      <c r="U445" s="164">
        <v>382860</v>
      </c>
      <c r="V445" s="21">
        <v>1691770</v>
      </c>
      <c r="W445" s="12">
        <v>3764566.5651986212</v>
      </c>
      <c r="X445" s="21"/>
      <c r="Y445" s="21"/>
      <c r="Z445" s="191">
        <v>0</v>
      </c>
      <c r="AA445" s="62">
        <v>3.4865962149712097E-2</v>
      </c>
      <c r="AB445" s="12" t="e">
        <f>+R445+S445+T445+U445+V445+W445+Y445+#REF!+#REF!+#REF!-Q445</f>
        <v>#REF!</v>
      </c>
      <c r="AC445" s="145">
        <f t="shared" si="56"/>
        <v>12616176</v>
      </c>
      <c r="AD445" s="56">
        <f t="shared" si="57"/>
        <v>0.81272272993021022</v>
      </c>
      <c r="AE445" s="56">
        <f t="shared" si="58"/>
        <v>3.034675483284317E-2</v>
      </c>
      <c r="AF445" s="56">
        <f t="shared" si="59"/>
        <v>1.7953452642929486E-2</v>
      </c>
      <c r="AG445" s="56">
        <f t="shared" si="60"/>
        <v>6.7037503159881684E-4</v>
      </c>
      <c r="AH445" s="192">
        <f t="shared" si="61"/>
        <v>2.2090501448718158E-2</v>
      </c>
    </row>
    <row r="446" spans="1:34" ht="13.5" customHeight="1" x14ac:dyDescent="0.2">
      <c r="A446" s="8" t="s">
        <v>1077</v>
      </c>
      <c r="B446" s="57" t="s">
        <v>1078</v>
      </c>
      <c r="C446" s="57" t="s">
        <v>1054</v>
      </c>
      <c r="D446" s="57" t="s">
        <v>27</v>
      </c>
      <c r="E446" s="57" t="s">
        <v>28</v>
      </c>
      <c r="F446" s="57"/>
      <c r="G446" s="57" t="s">
        <v>38</v>
      </c>
      <c r="H446" s="57" t="s">
        <v>64</v>
      </c>
      <c r="I446" s="57" t="s">
        <v>32</v>
      </c>
      <c r="J446" s="67">
        <v>1939165790.2608695</v>
      </c>
      <c r="K446" s="55">
        <v>1.4999999999999999E-2</v>
      </c>
      <c r="L446" s="56"/>
      <c r="M446" s="56"/>
      <c r="N446" s="58">
        <v>4.0000000000000002E-4</v>
      </c>
      <c r="O446" s="59">
        <v>9.025E-3</v>
      </c>
      <c r="P446" s="56">
        <v>2.4424999999999999E-2</v>
      </c>
      <c r="Q446" s="153">
        <v>21107877.353056639</v>
      </c>
      <c r="R446" s="67">
        <v>19391657.902608696</v>
      </c>
      <c r="S446" s="67"/>
      <c r="T446" s="164">
        <v>669466.94464750087</v>
      </c>
      <c r="U446" s="164">
        <v>480745.12682829297</v>
      </c>
      <c r="V446" s="21">
        <v>505270.2973638681</v>
      </c>
      <c r="W446" s="12">
        <v>52578.517216660679</v>
      </c>
      <c r="X446" s="21"/>
      <c r="Y446" s="21"/>
      <c r="Z446" s="191">
        <v>0</v>
      </c>
      <c r="AA446" s="62">
        <v>1.0885029768505285E-2</v>
      </c>
      <c r="AB446" s="12" t="e">
        <f>+R446+S446+T446+U446+V446+W446+Y446+#REF!+#REF!+#REF!-Q446</f>
        <v>#REF!</v>
      </c>
      <c r="AC446" s="145">
        <f t="shared" si="56"/>
        <v>21047140.271448363</v>
      </c>
      <c r="AD446" s="56">
        <f t="shared" si="57"/>
        <v>0.92134407109523464</v>
      </c>
      <c r="AE446" s="56">
        <f t="shared" si="58"/>
        <v>2.2841351396343898E-2</v>
      </c>
      <c r="AF446" s="56">
        <f t="shared" si="59"/>
        <v>0.01</v>
      </c>
      <c r="AG446" s="56">
        <f t="shared" si="60"/>
        <v>2.4791337040017602E-4</v>
      </c>
      <c r="AH446" s="192">
        <f t="shared" si="61"/>
        <v>1.0853708526188966E-2</v>
      </c>
    </row>
    <row r="447" spans="1:34" ht="13.5" customHeight="1" x14ac:dyDescent="0.2">
      <c r="A447" s="8" t="s">
        <v>1079</v>
      </c>
      <c r="B447" s="57" t="s">
        <v>1080</v>
      </c>
      <c r="C447" s="57" t="s">
        <v>1054</v>
      </c>
      <c r="D447" s="57" t="s">
        <v>27</v>
      </c>
      <c r="E447" s="57" t="s">
        <v>28</v>
      </c>
      <c r="F447" s="57"/>
      <c r="G447" s="57" t="s">
        <v>38</v>
      </c>
      <c r="H447" s="57" t="s">
        <v>64</v>
      </c>
      <c r="I447" s="57" t="s">
        <v>32</v>
      </c>
      <c r="J447" s="67">
        <v>9089571866.565218</v>
      </c>
      <c r="K447" s="55">
        <v>7.4999999999999997E-3</v>
      </c>
      <c r="L447" s="56"/>
      <c r="M447" s="56"/>
      <c r="N447" s="58">
        <v>4.0000000000000002E-4</v>
      </c>
      <c r="O447" s="59">
        <v>9.025E-3</v>
      </c>
      <c r="P447" s="56">
        <v>1.6924999999999999E-2</v>
      </c>
      <c r="Q447" s="153">
        <v>60375388.889578164</v>
      </c>
      <c r="R447" s="67">
        <v>45447859.332826093</v>
      </c>
      <c r="S447" s="67"/>
      <c r="T447" s="164">
        <v>5822966.0553524988</v>
      </c>
      <c r="U447" s="164">
        <v>4181479.8731717067</v>
      </c>
      <c r="V447" s="21">
        <v>4394797.702636132</v>
      </c>
      <c r="W447" s="12">
        <v>457323.43238333927</v>
      </c>
      <c r="X447" s="21"/>
      <c r="Y447" s="21"/>
      <c r="Z447" s="191">
        <v>0</v>
      </c>
      <c r="AA447" s="62">
        <v>6.6422698203928623E-3</v>
      </c>
      <c r="AB447" s="12" t="e">
        <f>+R447+S447+T447+U447+V447+W447+Y447+#REF!+#REF!+#REF!-Q447</f>
        <v>#REF!</v>
      </c>
      <c r="AC447" s="145">
        <f t="shared" si="56"/>
        <v>59847102.963986434</v>
      </c>
      <c r="AD447" s="56">
        <f t="shared" si="57"/>
        <v>0.75939948772749744</v>
      </c>
      <c r="AE447" s="56">
        <f t="shared" si="58"/>
        <v>6.9869378233528734E-2</v>
      </c>
      <c r="AF447" s="56">
        <f t="shared" si="59"/>
        <v>5.0000000000000001E-3</v>
      </c>
      <c r="AG447" s="56">
        <f t="shared" si="60"/>
        <v>4.6003045408032081E-4</v>
      </c>
      <c r="AH447" s="192">
        <f t="shared" si="61"/>
        <v>6.5841498194349557E-3</v>
      </c>
    </row>
    <row r="448" spans="1:34" ht="13.5" customHeight="1" x14ac:dyDescent="0.2">
      <c r="A448" s="8" t="s">
        <v>1081</v>
      </c>
      <c r="B448" s="57" t="s">
        <v>1082</v>
      </c>
      <c r="C448" s="57" t="s">
        <v>1054</v>
      </c>
      <c r="D448" s="57" t="s">
        <v>27</v>
      </c>
      <c r="E448" s="57" t="s">
        <v>28</v>
      </c>
      <c r="F448" s="57"/>
      <c r="G448" s="57" t="s">
        <v>46</v>
      </c>
      <c r="H448" s="57" t="s">
        <v>74</v>
      </c>
      <c r="I448" s="57" t="s">
        <v>32</v>
      </c>
      <c r="J448" s="67">
        <v>1698942441</v>
      </c>
      <c r="K448" s="55">
        <v>1.7500000000000002E-2</v>
      </c>
      <c r="L448" s="56"/>
      <c r="M448" s="56"/>
      <c r="N448" s="58">
        <v>7.5000000000000002E-4</v>
      </c>
      <c r="O448" s="59">
        <v>9.025E-3</v>
      </c>
      <c r="P448" s="56">
        <v>2.7275000000000001E-2</v>
      </c>
      <c r="Q448" s="153">
        <v>42674994.159633704</v>
      </c>
      <c r="R448" s="67">
        <v>34269987</v>
      </c>
      <c r="S448" s="67"/>
      <c r="T448" s="164">
        <v>1017879</v>
      </c>
      <c r="U448" s="164">
        <v>1247543</v>
      </c>
      <c r="V448" s="21">
        <v>2056770</v>
      </c>
      <c r="W448" s="12">
        <v>3971000.2609337033</v>
      </c>
      <c r="X448" s="21"/>
      <c r="Y448" s="21"/>
      <c r="Z448" s="190">
        <v>1.4E-3</v>
      </c>
      <c r="AA448" s="62">
        <v>2.651856383699211E-2</v>
      </c>
      <c r="AB448" s="12" t="e">
        <f>+R448+S448+T448+U448+V448+W448+Y448+#REF!+#REF!+#REF!-Q448</f>
        <v>#REF!</v>
      </c>
      <c r="AC448" s="145">
        <f t="shared" si="56"/>
        <v>38592179</v>
      </c>
      <c r="AD448" s="56">
        <f t="shared" si="57"/>
        <v>0.88800342162592061</v>
      </c>
      <c r="AE448" s="56">
        <f t="shared" si="58"/>
        <v>3.2326316687119432E-2</v>
      </c>
      <c r="AF448" s="56">
        <f t="shared" si="59"/>
        <v>2.0171364357599211E-2</v>
      </c>
      <c r="AG448" s="56">
        <f t="shared" si="60"/>
        <v>7.3430563031063863E-4</v>
      </c>
      <c r="AH448" s="192">
        <f t="shared" si="61"/>
        <v>2.4115412876074004E-2</v>
      </c>
    </row>
    <row r="449" spans="1:34" ht="13.5" customHeight="1" x14ac:dyDescent="0.2">
      <c r="A449" s="8" t="s">
        <v>1083</v>
      </c>
      <c r="B449" s="57" t="s">
        <v>1084</v>
      </c>
      <c r="C449" s="57" t="s">
        <v>1054</v>
      </c>
      <c r="D449" s="57" t="s">
        <v>27</v>
      </c>
      <c r="E449" s="57" t="s">
        <v>28</v>
      </c>
      <c r="F449" s="57"/>
      <c r="G449" s="57" t="s">
        <v>73</v>
      </c>
      <c r="H449" s="57" t="s">
        <v>74</v>
      </c>
      <c r="I449" s="57" t="s">
        <v>32</v>
      </c>
      <c r="J449" s="67">
        <v>1029273221</v>
      </c>
      <c r="K449" s="55">
        <v>1.7500000000000002E-2</v>
      </c>
      <c r="L449" s="56">
        <v>0.2</v>
      </c>
      <c r="M449" s="56" t="s">
        <v>68</v>
      </c>
      <c r="N449" s="58">
        <v>7.5000000000000002E-4</v>
      </c>
      <c r="O449" s="59">
        <v>9.025E-3</v>
      </c>
      <c r="P449" s="56">
        <v>2.7275000000000001E-2</v>
      </c>
      <c r="Q449" s="153">
        <v>28294116.416947499</v>
      </c>
      <c r="R449" s="67">
        <v>18123094</v>
      </c>
      <c r="S449" s="67">
        <v>60791</v>
      </c>
      <c r="T449" s="164">
        <v>512414</v>
      </c>
      <c r="U449" s="164">
        <v>634496</v>
      </c>
      <c r="V449" s="21">
        <v>2105361</v>
      </c>
      <c r="W449" s="12">
        <v>6773250.2227474963</v>
      </c>
      <c r="X449" s="21"/>
      <c r="Y449" s="21"/>
      <c r="Z449" s="191">
        <v>0</v>
      </c>
      <c r="AA449" s="62">
        <v>2.7489412762005103E-2</v>
      </c>
      <c r="AB449" s="12" t="e">
        <f>+R449+S449+T449+U449+V449+W449+Y449+#REF!+#REF!+#REF!-Q449</f>
        <v>#REF!</v>
      </c>
      <c r="AC449" s="145">
        <f t="shared" si="56"/>
        <v>21375365</v>
      </c>
      <c r="AD449" s="56">
        <f t="shared" si="57"/>
        <v>0.84784956888455476</v>
      </c>
      <c r="AE449" s="56">
        <f t="shared" si="58"/>
        <v>2.9683516515390498E-2</v>
      </c>
      <c r="AF449" s="56">
        <f t="shared" si="59"/>
        <v>1.7607661046881544E-2</v>
      </c>
      <c r="AG449" s="56">
        <f t="shared" si="60"/>
        <v>6.1645050804250937E-4</v>
      </c>
      <c r="AH449" s="192">
        <f t="shared" si="61"/>
        <v>2.076743527751802E-2</v>
      </c>
    </row>
    <row r="450" spans="1:34" ht="13.5" customHeight="1" x14ac:dyDescent="0.2">
      <c r="A450" s="8" t="s">
        <v>1085</v>
      </c>
      <c r="B450" s="57" t="s">
        <v>1086</v>
      </c>
      <c r="C450" s="57" t="s">
        <v>1054</v>
      </c>
      <c r="D450" s="57" t="s">
        <v>27</v>
      </c>
      <c r="E450" s="57" t="s">
        <v>28</v>
      </c>
      <c r="F450" s="57"/>
      <c r="G450" s="57" t="s">
        <v>73</v>
      </c>
      <c r="H450" s="57" t="s">
        <v>74</v>
      </c>
      <c r="I450" s="57" t="s">
        <v>32</v>
      </c>
      <c r="J450" s="67">
        <v>4907019182</v>
      </c>
      <c r="K450" s="55">
        <v>1.7500000000000002E-2</v>
      </c>
      <c r="L450" s="56">
        <v>0.2</v>
      </c>
      <c r="M450" s="56" t="s">
        <v>68</v>
      </c>
      <c r="N450" s="58">
        <v>7.5000000000000002E-4</v>
      </c>
      <c r="O450" s="59">
        <v>9.025E-3</v>
      </c>
      <c r="P450" s="56">
        <v>2.7275000000000001E-2</v>
      </c>
      <c r="Q450" s="153">
        <v>149689580.4720327</v>
      </c>
      <c r="R450" s="67">
        <v>77827735</v>
      </c>
      <c r="S450" s="67">
        <v>22641735</v>
      </c>
      <c r="T450" s="164">
        <v>1627137</v>
      </c>
      <c r="U450" s="164">
        <v>2921464</v>
      </c>
      <c r="V450" s="21">
        <v>2691410.5488</v>
      </c>
      <c r="W450" s="12">
        <v>41869723.775332727</v>
      </c>
      <c r="X450" s="21"/>
      <c r="Y450" s="21"/>
      <c r="Z450" s="191">
        <v>0</v>
      </c>
      <c r="AA450" s="62">
        <v>3.0505195704375116E-2</v>
      </c>
      <c r="AB450" s="12" t="e">
        <f>+R450+S450+T450+U450+V450+W450+Y450+#REF!+#REF!+#REF!-Q450</f>
        <v>#REF!</v>
      </c>
      <c r="AC450" s="145">
        <f t="shared" si="56"/>
        <v>85067746.548800007</v>
      </c>
      <c r="AD450" s="56">
        <f t="shared" si="57"/>
        <v>0.91489122678656243</v>
      </c>
      <c r="AE450" s="56">
        <f t="shared" si="58"/>
        <v>3.4342792874195525E-2</v>
      </c>
      <c r="AF450" s="56">
        <f t="shared" si="59"/>
        <v>1.5860491290820473E-2</v>
      </c>
      <c r="AG450" s="56">
        <f t="shared" si="60"/>
        <v>5.9536429177137868E-4</v>
      </c>
      <c r="AH450" s="192">
        <f t="shared" si="61"/>
        <v>1.7335931121045291E-2</v>
      </c>
    </row>
    <row r="451" spans="1:34" ht="13.5" customHeight="1" x14ac:dyDescent="0.2">
      <c r="A451" s="8" t="s">
        <v>1087</v>
      </c>
      <c r="B451" s="57" t="s">
        <v>1088</v>
      </c>
      <c r="C451" s="57" t="s">
        <v>1054</v>
      </c>
      <c r="D451" s="57" t="s">
        <v>27</v>
      </c>
      <c r="E451" s="57" t="s">
        <v>28</v>
      </c>
      <c r="F451" s="57"/>
      <c r="G451" s="57" t="s">
        <v>46</v>
      </c>
      <c r="H451" s="57" t="s">
        <v>74</v>
      </c>
      <c r="I451" s="57" t="s">
        <v>32</v>
      </c>
      <c r="J451" s="67">
        <v>1616592446</v>
      </c>
      <c r="K451" s="55">
        <v>1.7500000000000002E-2</v>
      </c>
      <c r="L451" s="56"/>
      <c r="M451" s="56"/>
      <c r="N451" s="58">
        <v>7.5000000000000002E-4</v>
      </c>
      <c r="O451" s="59">
        <v>9.025E-3</v>
      </c>
      <c r="P451" s="56">
        <v>2.7275000000000001E-2</v>
      </c>
      <c r="Q451" s="153">
        <v>36228791.65481016</v>
      </c>
      <c r="R451" s="67">
        <v>29116171.463942911</v>
      </c>
      <c r="S451" s="21"/>
      <c r="T451" s="164">
        <v>803769.33066123875</v>
      </c>
      <c r="U451" s="164">
        <v>1042855.1390025907</v>
      </c>
      <c r="V451" s="21">
        <v>1018902.1529610725</v>
      </c>
      <c r="W451" s="12">
        <v>4212241.5966087822</v>
      </c>
      <c r="X451" s="21"/>
      <c r="Y451" s="21"/>
      <c r="Z451" s="190">
        <v>1.0543605429725896E-4</v>
      </c>
      <c r="AA451" s="62">
        <v>2.25160267659219E-2</v>
      </c>
      <c r="AB451" s="12" t="e">
        <f>+R451+S451+T451+U451+V451+W451+Y451+#REF!+#REF!+#REF!-Q451</f>
        <v>#REF!</v>
      </c>
      <c r="AC451" s="145">
        <f t="shared" si="56"/>
        <v>31981698.086567812</v>
      </c>
      <c r="AD451" s="56">
        <f t="shared" si="57"/>
        <v>0.91040104828491231</v>
      </c>
      <c r="AE451" s="56">
        <f t="shared" si="58"/>
        <v>3.2607872670794354E-2</v>
      </c>
      <c r="AF451" s="56">
        <f t="shared" si="59"/>
        <v>1.8010829839014919E-2</v>
      </c>
      <c r="AG451" s="56">
        <f t="shared" si="60"/>
        <v>6.4509465053048422E-4</v>
      </c>
      <c r="AH451" s="192">
        <f t="shared" si="61"/>
        <v>1.9888837965954968E-2</v>
      </c>
    </row>
    <row r="452" spans="1:34" ht="13.5" customHeight="1" x14ac:dyDescent="0.2">
      <c r="A452" s="8" t="s">
        <v>1089</v>
      </c>
      <c r="B452" s="57" t="s">
        <v>1090</v>
      </c>
      <c r="C452" s="57" t="s">
        <v>1054</v>
      </c>
      <c r="D452" s="57" t="s">
        <v>27</v>
      </c>
      <c r="E452" s="57" t="s">
        <v>28</v>
      </c>
      <c r="F452" s="57"/>
      <c r="G452" s="57" t="s">
        <v>46</v>
      </c>
      <c r="H452" s="57" t="s">
        <v>74</v>
      </c>
      <c r="I452" s="57" t="s">
        <v>286</v>
      </c>
      <c r="J452" s="67">
        <v>11080226</v>
      </c>
      <c r="K452" s="55">
        <v>1.7500000000000002E-2</v>
      </c>
      <c r="L452" s="56"/>
      <c r="M452" s="56"/>
      <c r="N452" s="58">
        <v>7.5000000000000002E-4</v>
      </c>
      <c r="O452" s="59">
        <v>9.025E-3</v>
      </c>
      <c r="P452" s="56">
        <v>2.7275000000000001E-2</v>
      </c>
      <c r="Q452" s="153">
        <v>248314.4098783019</v>
      </c>
      <c r="R452" s="67">
        <v>199564.06506382889</v>
      </c>
      <c r="S452" s="21"/>
      <c r="T452" s="164">
        <v>5509.0853960326222</v>
      </c>
      <c r="U452" s="164">
        <v>7147.7945192687848</v>
      </c>
      <c r="V452" s="21">
        <v>6983.6192508691529</v>
      </c>
      <c r="W452" s="12">
        <v>28870.968049188905</v>
      </c>
      <c r="X452" s="21"/>
      <c r="Y452" s="21"/>
      <c r="Z452" s="190">
        <v>1.0543605429725896E-4</v>
      </c>
      <c r="AA452" s="62">
        <v>2.2516026765921904E-2</v>
      </c>
      <c r="AB452" s="12" t="e">
        <f>+R452+S452+T452+U452+V452+W452+Y452+#REF!+#REF!+#REF!-Q452</f>
        <v>#REF!</v>
      </c>
      <c r="AC452" s="145">
        <f t="shared" si="56"/>
        <v>219204.56422999947</v>
      </c>
      <c r="AD452" s="56">
        <f t="shared" si="57"/>
        <v>0.91040104828491231</v>
      </c>
      <c r="AE452" s="56">
        <f t="shared" si="58"/>
        <v>3.2607872670794354E-2</v>
      </c>
      <c r="AF452" s="56">
        <f t="shared" si="59"/>
        <v>1.8010829839014916E-2</v>
      </c>
      <c r="AG452" s="56">
        <f t="shared" si="60"/>
        <v>6.4509465053048422E-4</v>
      </c>
      <c r="AH452" s="192">
        <f t="shared" si="61"/>
        <v>1.9888837965954968E-2</v>
      </c>
    </row>
    <row r="453" spans="1:34" ht="13.5" customHeight="1" x14ac:dyDescent="0.2">
      <c r="A453" s="8" t="s">
        <v>1091</v>
      </c>
      <c r="B453" s="57" t="s">
        <v>1092</v>
      </c>
      <c r="C453" s="57" t="s">
        <v>1054</v>
      </c>
      <c r="D453" s="57" t="s">
        <v>27</v>
      </c>
      <c r="E453" s="57" t="s">
        <v>380</v>
      </c>
      <c r="F453" s="57"/>
      <c r="G453" s="83" t="s">
        <v>164</v>
      </c>
      <c r="H453" s="57" t="s">
        <v>74</v>
      </c>
      <c r="I453" s="57" t="s">
        <v>32</v>
      </c>
      <c r="J453" s="67">
        <v>231852688</v>
      </c>
      <c r="K453" s="55">
        <v>0.02</v>
      </c>
      <c r="L453" s="56"/>
      <c r="M453" s="56"/>
      <c r="N453" s="58">
        <v>8.0000000000000004E-4</v>
      </c>
      <c r="O453" s="59">
        <v>9.025E-3</v>
      </c>
      <c r="P453" s="56">
        <v>2.9825000000000001E-2</v>
      </c>
      <c r="Q453" s="153">
        <v>5522483</v>
      </c>
      <c r="R453" s="67">
        <v>4657987</v>
      </c>
      <c r="S453" s="21"/>
      <c r="T453" s="164">
        <v>0</v>
      </c>
      <c r="U453" s="164">
        <v>186526</v>
      </c>
      <c r="V453" s="21">
        <v>613185</v>
      </c>
      <c r="W453" s="12">
        <v>23106</v>
      </c>
      <c r="X453" s="21"/>
      <c r="Y453" s="21"/>
      <c r="Z453" s="191">
        <v>0</v>
      </c>
      <c r="AA453" s="31">
        <v>2.3818930233838825E-2</v>
      </c>
      <c r="AB453" s="12" t="e">
        <f>+R453+S453+T453+U453+V453+W453+Y453+#REF!+#REF!+#REF!-Q453</f>
        <v>#REF!</v>
      </c>
      <c r="AC453" s="145">
        <f t="shared" si="56"/>
        <v>5457698</v>
      </c>
      <c r="AD453" s="56">
        <f t="shared" si="57"/>
        <v>0.85347100554116406</v>
      </c>
      <c r="AE453" s="56">
        <f t="shared" si="58"/>
        <v>3.4176680351312952E-2</v>
      </c>
      <c r="AF453" s="56">
        <f t="shared" si="59"/>
        <v>2.0090286811770757E-2</v>
      </c>
      <c r="AG453" s="56">
        <f t="shared" si="60"/>
        <v>8.0450221047253937E-4</v>
      </c>
      <c r="AH453" s="192">
        <f t="shared" si="61"/>
        <v>2.3539507120141735E-2</v>
      </c>
    </row>
    <row r="454" spans="1:34" ht="13.5" customHeight="1" x14ac:dyDescent="0.2">
      <c r="A454" s="45" t="s">
        <v>1093</v>
      </c>
      <c r="B454" s="46" t="s">
        <v>1094</v>
      </c>
      <c r="C454" s="46" t="s">
        <v>1095</v>
      </c>
      <c r="D454" s="139" t="s">
        <v>27</v>
      </c>
      <c r="E454" s="139" t="s">
        <v>28</v>
      </c>
      <c r="F454" s="139" t="s">
        <v>45</v>
      </c>
      <c r="G454" s="139" t="s">
        <v>46</v>
      </c>
      <c r="H454" s="46" t="s">
        <v>1096</v>
      </c>
      <c r="I454" s="46" t="s">
        <v>32</v>
      </c>
      <c r="J454" s="50">
        <v>2348294436.5640001</v>
      </c>
      <c r="K454" s="140" t="s">
        <v>1097</v>
      </c>
      <c r="L454" s="141"/>
      <c r="M454" s="47"/>
      <c r="N454" s="47" t="s">
        <v>1098</v>
      </c>
      <c r="O454" s="59">
        <v>1E-4</v>
      </c>
      <c r="P454" s="142"/>
      <c r="Q454" s="156">
        <v>14326819</v>
      </c>
      <c r="R454" s="50">
        <v>11700259</v>
      </c>
      <c r="S454" s="50">
        <v>0</v>
      </c>
      <c r="T454" s="175"/>
      <c r="U454" s="175">
        <v>1172982</v>
      </c>
      <c r="V454" s="21">
        <v>1290580</v>
      </c>
      <c r="W454" s="12">
        <v>162998</v>
      </c>
      <c r="X454" s="50"/>
      <c r="Y454" s="50"/>
      <c r="Z454" s="44"/>
      <c r="AA454" s="25">
        <v>5.5999999999999999E-3</v>
      </c>
      <c r="AB454" s="12" t="e">
        <f>+R454+S454+T454+U454+V454+W454+Y454+#REF!+#REF!+#REF!-Q454</f>
        <v>#REF!</v>
      </c>
      <c r="AC454" s="145">
        <f t="shared" si="56"/>
        <v>14163821</v>
      </c>
      <c r="AD454" s="56">
        <f t="shared" si="57"/>
        <v>0.82606656777150744</v>
      </c>
      <c r="AE454" s="56">
        <f t="shared" si="58"/>
        <v>8.2815364582763368E-2</v>
      </c>
      <c r="AF454" s="56">
        <f t="shared" si="59"/>
        <v>4.9824497379126345E-3</v>
      </c>
      <c r="AG454" s="56">
        <f t="shared" si="60"/>
        <v>4.9950380230696066E-4</v>
      </c>
      <c r="AH454" s="192">
        <f t="shared" si="61"/>
        <v>6.0315353898825206E-3</v>
      </c>
    </row>
    <row r="455" spans="1:34" ht="13.5" customHeight="1" x14ac:dyDescent="0.2">
      <c r="A455" s="45" t="s">
        <v>1100</v>
      </c>
      <c r="B455" s="46" t="s">
        <v>1101</v>
      </c>
      <c r="C455" s="46" t="s">
        <v>1095</v>
      </c>
      <c r="D455" s="139" t="s">
        <v>27</v>
      </c>
      <c r="E455" s="139" t="s">
        <v>28</v>
      </c>
      <c r="F455" s="139" t="s">
        <v>79</v>
      </c>
      <c r="G455" s="139" t="s">
        <v>73</v>
      </c>
      <c r="H455" s="46" t="s">
        <v>1102</v>
      </c>
      <c r="I455" s="46" t="s">
        <v>32</v>
      </c>
      <c r="J455" s="50">
        <v>12102763161.888</v>
      </c>
      <c r="K455" s="140" t="s">
        <v>1103</v>
      </c>
      <c r="L455" s="141">
        <v>0.2</v>
      </c>
      <c r="M455" s="47" t="s">
        <v>68</v>
      </c>
      <c r="N455" s="47" t="s">
        <v>1104</v>
      </c>
      <c r="O455" s="59">
        <v>1E-4</v>
      </c>
      <c r="P455" s="142"/>
      <c r="Q455" s="156">
        <v>284509561.28919184</v>
      </c>
      <c r="R455" s="50">
        <v>238832015.39190051</v>
      </c>
      <c r="S455" s="50">
        <v>11172272.087901529</v>
      </c>
      <c r="T455" s="175"/>
      <c r="U455" s="175">
        <v>5995091.8343070298</v>
      </c>
      <c r="V455" s="21">
        <v>3770882.3400565712</v>
      </c>
      <c r="W455" s="12">
        <v>24739299.635026202</v>
      </c>
      <c r="X455" s="50"/>
      <c r="Y455" s="50"/>
      <c r="Z455" s="44">
        <v>9.1439999999999992E-5</v>
      </c>
      <c r="AA455" s="25">
        <v>0.02</v>
      </c>
      <c r="AB455" s="12" t="e">
        <f>+R455+S455+T455+U455+V455+W455+Y455+#REF!+#REF!+#REF!-Q455</f>
        <v>#REF!</v>
      </c>
      <c r="AC455" s="145">
        <f t="shared" si="56"/>
        <v>248597989.56626412</v>
      </c>
      <c r="AD455" s="56">
        <f t="shared" si="57"/>
        <v>0.96071579584612654</v>
      </c>
      <c r="AE455" s="56">
        <f t="shared" si="58"/>
        <v>2.411560867715316E-2</v>
      </c>
      <c r="AF455" s="56">
        <f t="shared" si="59"/>
        <v>1.9733676698226267E-2</v>
      </c>
      <c r="AG455" s="56">
        <f t="shared" si="60"/>
        <v>4.9534901692414933E-4</v>
      </c>
      <c r="AH455" s="192">
        <f t="shared" si="61"/>
        <v>2.0632037733012525E-2</v>
      </c>
    </row>
    <row r="456" spans="1:34" ht="13.5" customHeight="1" x14ac:dyDescent="0.2">
      <c r="A456" s="45" t="s">
        <v>1105</v>
      </c>
      <c r="B456" s="46" t="s">
        <v>1106</v>
      </c>
      <c r="C456" s="46" t="s">
        <v>1095</v>
      </c>
      <c r="D456" s="139" t="s">
        <v>27</v>
      </c>
      <c r="E456" s="139" t="s">
        <v>28</v>
      </c>
      <c r="F456" s="139" t="s">
        <v>79</v>
      </c>
      <c r="G456" s="139" t="s">
        <v>73</v>
      </c>
      <c r="H456" s="46" t="s">
        <v>1102</v>
      </c>
      <c r="I456" s="46" t="s">
        <v>32</v>
      </c>
      <c r="J456" s="50">
        <v>3929645763.256</v>
      </c>
      <c r="K456" s="140" t="s">
        <v>1099</v>
      </c>
      <c r="L456" s="141">
        <v>0.2</v>
      </c>
      <c r="M456" s="47" t="s">
        <v>68</v>
      </c>
      <c r="N456" s="47" t="s">
        <v>1104</v>
      </c>
      <c r="O456" s="59">
        <v>1E-4</v>
      </c>
      <c r="P456" s="142"/>
      <c r="Q456" s="156">
        <v>53035877.710646741</v>
      </c>
      <c r="R456" s="50">
        <v>38836198.60796088</v>
      </c>
      <c r="S456" s="50">
        <v>2996162.9120984706</v>
      </c>
      <c r="T456" s="175"/>
      <c r="U456" s="175">
        <v>1946546.1656890076</v>
      </c>
      <c r="V456" s="21">
        <v>1224367.6599409361</v>
      </c>
      <c r="W456" s="12">
        <v>8032602.3649574462</v>
      </c>
      <c r="X456" s="50"/>
      <c r="Y456" s="50"/>
      <c r="Z456" s="44">
        <v>9.1439999999999992E-5</v>
      </c>
      <c r="AA456" s="26" t="s">
        <v>399</v>
      </c>
      <c r="AB456" s="12" t="e">
        <f>+R456+S456+T456+U456+V456+W456+Y456+#REF!+#REF!+#REF!-Q456</f>
        <v>#REF!</v>
      </c>
      <c r="AC456" s="145">
        <f t="shared" si="56"/>
        <v>42007112.433590822</v>
      </c>
      <c r="AD456" s="56">
        <f t="shared" si="57"/>
        <v>0.92451483470465035</v>
      </c>
      <c r="AE456" s="56">
        <f t="shared" si="58"/>
        <v>4.633849014893153E-2</v>
      </c>
      <c r="AF456" s="56">
        <f t="shared" si="59"/>
        <v>9.8828751871472102E-3</v>
      </c>
      <c r="AG456" s="56">
        <f t="shared" si="60"/>
        <v>4.9534901692414922E-4</v>
      </c>
      <c r="AH456" s="192">
        <f t="shared" si="61"/>
        <v>1.0781236221933461E-2</v>
      </c>
    </row>
    <row r="457" spans="1:34" ht="13.5" customHeight="1" x14ac:dyDescent="0.2">
      <c r="A457" s="45" t="s">
        <v>1107</v>
      </c>
      <c r="B457" s="46" t="s">
        <v>1108</v>
      </c>
      <c r="C457" s="46" t="s">
        <v>1095</v>
      </c>
      <c r="D457" s="139" t="s">
        <v>27</v>
      </c>
      <c r="E457" s="139" t="s">
        <v>28</v>
      </c>
      <c r="F457" s="139" t="s">
        <v>29</v>
      </c>
      <c r="G457" s="139" t="s">
        <v>46</v>
      </c>
      <c r="H457" s="46" t="s">
        <v>1109</v>
      </c>
      <c r="I457" s="46" t="s">
        <v>32</v>
      </c>
      <c r="J457" s="50">
        <v>549648836.91199994</v>
      </c>
      <c r="K457" s="140" t="s">
        <v>1103</v>
      </c>
      <c r="L457" s="141">
        <v>0.2</v>
      </c>
      <c r="M457" s="47" t="s">
        <v>68</v>
      </c>
      <c r="N457" s="47" t="s">
        <v>1110</v>
      </c>
      <c r="O457" s="47"/>
      <c r="P457" s="142"/>
      <c r="Q457" s="156">
        <v>9745776.0641440656</v>
      </c>
      <c r="R457" s="50">
        <v>7894008.6890256321</v>
      </c>
      <c r="S457" s="50">
        <v>107738.41911472732</v>
      </c>
      <c r="T457" s="175"/>
      <c r="U457" s="175">
        <v>1097421.3820233406</v>
      </c>
      <c r="V457" s="21">
        <v>281810.06307529437</v>
      </c>
      <c r="W457" s="12">
        <v>282798.49994136958</v>
      </c>
      <c r="X457" s="50"/>
      <c r="Y457" s="50"/>
      <c r="Z457" s="44"/>
      <c r="AA457" s="25">
        <v>1.67E-2</v>
      </c>
      <c r="AB457" s="12" t="e">
        <f>+R457+S457+T457+U457+V457+W457+Y457+#REF!+#REF!+#REF!-Q457</f>
        <v>#REF!</v>
      </c>
      <c r="AC457" s="145">
        <f t="shared" si="56"/>
        <v>9273240.1341242678</v>
      </c>
      <c r="AD457" s="56">
        <f t="shared" si="57"/>
        <v>0.85126758013919523</v>
      </c>
      <c r="AE457" s="56">
        <f t="shared" si="58"/>
        <v>0.11834281935447552</v>
      </c>
      <c r="AF457" s="56">
        <f t="shared" si="59"/>
        <v>1.4361912841251916E-2</v>
      </c>
      <c r="AG457" s="56">
        <f t="shared" si="60"/>
        <v>1.9965863808405369E-3</v>
      </c>
      <c r="AH457" s="192">
        <f t="shared" si="61"/>
        <v>1.6871208508731795E-2</v>
      </c>
    </row>
    <row r="458" spans="1:34" ht="13.5" customHeight="1" x14ac:dyDescent="0.2">
      <c r="A458" s="45" t="s">
        <v>1111</v>
      </c>
      <c r="B458" s="46" t="s">
        <v>1112</v>
      </c>
      <c r="C458" s="46" t="s">
        <v>1095</v>
      </c>
      <c r="D458" s="139" t="s">
        <v>27</v>
      </c>
      <c r="E458" s="139" t="s">
        <v>28</v>
      </c>
      <c r="F458" s="139" t="s">
        <v>29</v>
      </c>
      <c r="G458" s="139" t="s">
        <v>46</v>
      </c>
      <c r="H458" s="46" t="s">
        <v>1109</v>
      </c>
      <c r="I458" s="46" t="s">
        <v>32</v>
      </c>
      <c r="J458" s="50">
        <v>1535153448.5480001</v>
      </c>
      <c r="K458" s="143" t="s">
        <v>1113</v>
      </c>
      <c r="L458" s="141">
        <v>0.2</v>
      </c>
      <c r="M458" s="47" t="s">
        <v>68</v>
      </c>
      <c r="N458" s="47" t="s">
        <v>1110</v>
      </c>
      <c r="O458" s="47"/>
      <c r="P458" s="142"/>
      <c r="Q458" s="156">
        <v>16718302.390665971</v>
      </c>
      <c r="R458" s="50">
        <v>11509009.948680118</v>
      </c>
      <c r="S458" s="50">
        <v>338269.55177402432</v>
      </c>
      <c r="T458" s="175"/>
      <c r="U458" s="175">
        <v>3065066.4678713214</v>
      </c>
      <c r="V458" s="21">
        <v>787087.42948696774</v>
      </c>
      <c r="W458" s="12">
        <v>789848.10532529443</v>
      </c>
      <c r="X458" s="50"/>
      <c r="Y458" s="50"/>
      <c r="Z458" s="44"/>
      <c r="AA458" s="26" t="s">
        <v>399</v>
      </c>
      <c r="AB458" s="12" t="e">
        <f>+R458+S458+T458+U458+V458+W458+Y458+#REF!+#REF!+#REF!-Q458</f>
        <v>#REF!</v>
      </c>
      <c r="AC458" s="145">
        <f t="shared" si="56"/>
        <v>15361163.846038407</v>
      </c>
      <c r="AD458" s="56">
        <f t="shared" si="57"/>
        <v>0.74922773196304737</v>
      </c>
      <c r="AE458" s="56">
        <f t="shared" si="58"/>
        <v>0.19953347927226178</v>
      </c>
      <c r="AF458" s="56">
        <f t="shared" si="59"/>
        <v>7.4969769045340239E-3</v>
      </c>
      <c r="AG458" s="56">
        <f t="shared" si="60"/>
        <v>1.9965863808405373E-3</v>
      </c>
      <c r="AH458" s="192">
        <f t="shared" si="61"/>
        <v>1.0006272572013902E-2</v>
      </c>
    </row>
    <row r="459" spans="1:34" ht="13.5" customHeight="1" x14ac:dyDescent="0.2">
      <c r="A459" s="45" t="s">
        <v>1114</v>
      </c>
      <c r="B459" s="46" t="s">
        <v>1115</v>
      </c>
      <c r="C459" s="46" t="s">
        <v>1095</v>
      </c>
      <c r="D459" s="139" t="s">
        <v>27</v>
      </c>
      <c r="E459" s="139" t="s">
        <v>28</v>
      </c>
      <c r="F459" s="139" t="s">
        <v>29</v>
      </c>
      <c r="G459" s="139" t="s">
        <v>46</v>
      </c>
      <c r="H459" s="46" t="s">
        <v>1109</v>
      </c>
      <c r="I459" s="46" t="s">
        <v>53</v>
      </c>
      <c r="J459" s="50">
        <v>195886.25032000011</v>
      </c>
      <c r="K459" s="140" t="s">
        <v>1103</v>
      </c>
      <c r="L459" s="141">
        <v>0.2</v>
      </c>
      <c r="M459" s="47" t="s">
        <v>68</v>
      </c>
      <c r="N459" s="47" t="s">
        <v>1110</v>
      </c>
      <c r="O459" s="47"/>
      <c r="P459" s="142"/>
      <c r="Q459" s="156">
        <v>3423.622675242008</v>
      </c>
      <c r="R459" s="50">
        <v>2780.0894327958163</v>
      </c>
      <c r="S459" s="50">
        <v>33.402233073046794</v>
      </c>
      <c r="T459" s="175"/>
      <c r="U459" s="175">
        <v>383.92184557292933</v>
      </c>
      <c r="V459" s="21">
        <v>98.588419443233988</v>
      </c>
      <c r="W459" s="12">
        <v>98.934214150784015</v>
      </c>
      <c r="X459" s="50"/>
      <c r="Y459" s="50"/>
      <c r="Z459" s="44"/>
      <c r="AA459" s="25">
        <v>1.67E-2</v>
      </c>
      <c r="AB459" s="12" t="e">
        <f>+R459+S459+T459+U459+V459+W459+Y459+#REF!+#REF!+#REF!-Q459</f>
        <v>#REF!</v>
      </c>
      <c r="AC459" s="145">
        <f t="shared" si="56"/>
        <v>3262.5996978119792</v>
      </c>
      <c r="AD459" s="56">
        <f t="shared" si="57"/>
        <v>0.85210865269810687</v>
      </c>
      <c r="AE459" s="56">
        <f t="shared" si="58"/>
        <v>0.11767359809124044</v>
      </c>
      <c r="AF459" s="56">
        <f t="shared" si="59"/>
        <v>1.4192366377192159E-2</v>
      </c>
      <c r="AG459" s="56">
        <f t="shared" si="60"/>
        <v>1.9599223781442236E-3</v>
      </c>
      <c r="AH459" s="192">
        <f t="shared" si="61"/>
        <v>1.665558298493228E-2</v>
      </c>
    </row>
    <row r="460" spans="1:34" ht="13.5" customHeight="1" x14ac:dyDescent="0.2">
      <c r="A460" s="45" t="s">
        <v>1116</v>
      </c>
      <c r="B460" s="46" t="s">
        <v>1117</v>
      </c>
      <c r="C460" s="46" t="s">
        <v>1095</v>
      </c>
      <c r="D460" s="139" t="s">
        <v>27</v>
      </c>
      <c r="E460" s="139" t="s">
        <v>28</v>
      </c>
      <c r="F460" s="139" t="s">
        <v>29</v>
      </c>
      <c r="G460" s="139" t="s">
        <v>210</v>
      </c>
      <c r="H460" s="46" t="s">
        <v>1096</v>
      </c>
      <c r="I460" s="46" t="s">
        <v>32</v>
      </c>
      <c r="J460" s="50">
        <v>2009457188.924</v>
      </c>
      <c r="K460" s="143" t="s">
        <v>1119</v>
      </c>
      <c r="L460" s="141"/>
      <c r="M460" s="47"/>
      <c r="N460" s="47" t="s">
        <v>1104</v>
      </c>
      <c r="O460" s="47"/>
      <c r="P460" s="142"/>
      <c r="Q460" s="156">
        <v>44603707</v>
      </c>
      <c r="R460" s="50">
        <v>39384566</v>
      </c>
      <c r="S460" s="50">
        <v>0</v>
      </c>
      <c r="T460" s="175"/>
      <c r="U460" s="175">
        <v>987361</v>
      </c>
      <c r="V460" s="21">
        <v>1077505</v>
      </c>
      <c r="W460" s="12">
        <v>154275</v>
      </c>
      <c r="X460" s="50"/>
      <c r="Y460" s="50"/>
      <c r="Z460" s="44"/>
      <c r="AA460" s="25">
        <v>1.4999999999999999E-2</v>
      </c>
      <c r="AB460" s="12" t="e">
        <f>+R460+S460+T460+U460+V460+W460+Y460+#REF!+#REF!+#REF!-Q460</f>
        <v>#REF!</v>
      </c>
      <c r="AC460" s="145">
        <f t="shared" si="56"/>
        <v>41449432</v>
      </c>
      <c r="AD460" s="56">
        <f t="shared" si="57"/>
        <v>0.95018349105483524</v>
      </c>
      <c r="AE460" s="56">
        <f t="shared" si="58"/>
        <v>2.3820857183278168E-2</v>
      </c>
      <c r="AF460" s="56">
        <f t="shared" si="59"/>
        <v>1.9599604419086515E-2</v>
      </c>
      <c r="AG460" s="56">
        <f t="shared" si="60"/>
        <v>4.9135707167202714E-4</v>
      </c>
      <c r="AH460" s="192">
        <f t="shared" si="61"/>
        <v>2.0627178438270111E-2</v>
      </c>
    </row>
    <row r="461" spans="1:34" ht="13.5" customHeight="1" x14ac:dyDescent="0.2">
      <c r="A461" s="45" t="s">
        <v>1120</v>
      </c>
      <c r="B461" s="46" t="s">
        <v>1121</v>
      </c>
      <c r="C461" s="46" t="s">
        <v>1095</v>
      </c>
      <c r="D461" s="139" t="s">
        <v>27</v>
      </c>
      <c r="E461" s="139" t="s">
        <v>28</v>
      </c>
      <c r="F461" s="139" t="s">
        <v>29</v>
      </c>
      <c r="G461" s="139" t="s">
        <v>210</v>
      </c>
      <c r="H461" s="46" t="s">
        <v>1096</v>
      </c>
      <c r="I461" s="46" t="s">
        <v>32</v>
      </c>
      <c r="J461" s="50">
        <v>2611394945.5079999</v>
      </c>
      <c r="K461" s="143" t="s">
        <v>1119</v>
      </c>
      <c r="L461" s="141"/>
      <c r="M461" s="47"/>
      <c r="N461" s="47" t="s">
        <v>1104</v>
      </c>
      <c r="O461" s="47"/>
      <c r="P461" s="142"/>
      <c r="Q461" s="156">
        <v>61854539</v>
      </c>
      <c r="R461" s="50">
        <v>51188414</v>
      </c>
      <c r="S461" s="50">
        <v>0</v>
      </c>
      <c r="T461" s="175"/>
      <c r="U461" s="175">
        <v>1283107</v>
      </c>
      <c r="V461" s="21">
        <v>1297752</v>
      </c>
      <c r="W461" s="12">
        <v>85266</v>
      </c>
      <c r="X461" s="50"/>
      <c r="Y461" s="50"/>
      <c r="Z461" s="44"/>
      <c r="AA461" s="25">
        <v>1.4999999999999999E-2</v>
      </c>
      <c r="AB461" s="12" t="e">
        <f>+R461+S461+T461+U461+V461+W461+Y461+#REF!+#REF!+#REF!-Q461</f>
        <v>#REF!</v>
      </c>
      <c r="AC461" s="145">
        <f t="shared" si="56"/>
        <v>53769273</v>
      </c>
      <c r="AD461" s="56">
        <f t="shared" ref="AD461:AD492" si="62">+R461/AC461</f>
        <v>0.95200122940103726</v>
      </c>
      <c r="AE461" s="56">
        <f t="shared" ref="AE461:AE492" si="63">U461/AC461</f>
        <v>2.3863201572392471E-2</v>
      </c>
      <c r="AF461" s="56">
        <f t="shared" ref="AF461:AF492" si="64">+R461/J461</f>
        <v>1.9601942665950216E-2</v>
      </c>
      <c r="AG461" s="56">
        <f t="shared" ref="AG461:AG492" si="65">+U461/J461</f>
        <v>4.9134926993986145E-4</v>
      </c>
      <c r="AH461" s="192">
        <f t="shared" ref="AH461:AH492" si="66">+AC461/J461+Z461</f>
        <v>2.0590249319618007E-2</v>
      </c>
    </row>
    <row r="462" spans="1:34" ht="13.5" customHeight="1" x14ac:dyDescent="0.2">
      <c r="A462" s="45" t="s">
        <v>1123</v>
      </c>
      <c r="B462" s="46" t="s">
        <v>1124</v>
      </c>
      <c r="C462" s="46" t="s">
        <v>1095</v>
      </c>
      <c r="D462" s="139" t="s">
        <v>27</v>
      </c>
      <c r="E462" s="139" t="s">
        <v>28</v>
      </c>
      <c r="F462" s="139" t="s">
        <v>29</v>
      </c>
      <c r="G462" s="139" t="s">
        <v>210</v>
      </c>
      <c r="H462" s="46" t="s">
        <v>1096</v>
      </c>
      <c r="I462" s="46" t="s">
        <v>32</v>
      </c>
      <c r="J462" s="50">
        <v>1545738097.928</v>
      </c>
      <c r="K462" s="140" t="s">
        <v>1118</v>
      </c>
      <c r="L462" s="141"/>
      <c r="M462" s="47"/>
      <c r="N462" s="47" t="s">
        <v>1098</v>
      </c>
      <c r="O462" s="47"/>
      <c r="P462" s="142"/>
      <c r="Q462" s="156">
        <v>17491463</v>
      </c>
      <c r="R462" s="50">
        <v>16246669</v>
      </c>
      <c r="S462" s="50">
        <v>0</v>
      </c>
      <c r="T462" s="175"/>
      <c r="U462" s="175">
        <v>772626</v>
      </c>
      <c r="V462" s="21">
        <v>386000</v>
      </c>
      <c r="W462" s="12">
        <v>86168</v>
      </c>
      <c r="X462" s="50"/>
      <c r="Y462" s="50"/>
      <c r="Z462" s="44"/>
      <c r="AA462" s="25">
        <v>0.01</v>
      </c>
      <c r="AB462" s="12" t="e">
        <f>+R462+S462+T462+U462+V462+W462+Y462+#REF!+#REF!+#REF!-Q462</f>
        <v>#REF!</v>
      </c>
      <c r="AC462" s="145">
        <f t="shared" si="56"/>
        <v>17405295</v>
      </c>
      <c r="AD462" s="56">
        <f t="shared" si="62"/>
        <v>0.93343255601240882</v>
      </c>
      <c r="AE462" s="56">
        <f t="shared" si="63"/>
        <v>4.4390284680610126E-2</v>
      </c>
      <c r="AF462" s="56">
        <f t="shared" si="64"/>
        <v>1.0510622091658353E-2</v>
      </c>
      <c r="AG462" s="56">
        <f t="shared" si="65"/>
        <v>4.9984276187258001E-4</v>
      </c>
      <c r="AH462" s="192">
        <f t="shared" si="66"/>
        <v>1.1260183742207752E-2</v>
      </c>
    </row>
    <row r="463" spans="1:34" ht="13.5" customHeight="1" x14ac:dyDescent="0.2">
      <c r="A463" s="45" t="s">
        <v>1125</v>
      </c>
      <c r="B463" s="46" t="s">
        <v>1126</v>
      </c>
      <c r="C463" s="46" t="s">
        <v>1095</v>
      </c>
      <c r="D463" s="139" t="s">
        <v>27</v>
      </c>
      <c r="E463" s="139" t="s">
        <v>28</v>
      </c>
      <c r="F463" s="139" t="s">
        <v>29</v>
      </c>
      <c r="G463" s="139" t="s">
        <v>210</v>
      </c>
      <c r="H463" s="46" t="s">
        <v>1096</v>
      </c>
      <c r="I463" s="46" t="s">
        <v>32</v>
      </c>
      <c r="J463" s="50">
        <v>797937790.22399998</v>
      </c>
      <c r="K463" s="140" t="s">
        <v>1118</v>
      </c>
      <c r="L463" s="141"/>
      <c r="M463" s="47"/>
      <c r="N463" s="47" t="s">
        <v>1098</v>
      </c>
      <c r="O463" s="47"/>
      <c r="P463" s="142"/>
      <c r="Q463" s="156">
        <v>9231543</v>
      </c>
      <c r="R463" s="50">
        <v>8547611</v>
      </c>
      <c r="S463" s="50">
        <v>0</v>
      </c>
      <c r="T463" s="175"/>
      <c r="U463" s="175">
        <v>398566</v>
      </c>
      <c r="V463" s="21">
        <v>200000</v>
      </c>
      <c r="W463" s="12">
        <v>85366</v>
      </c>
      <c r="X463" s="50"/>
      <c r="Y463" s="50"/>
      <c r="Z463" s="44"/>
      <c r="AA463" s="25">
        <v>0.01</v>
      </c>
      <c r="AB463" s="12" t="e">
        <f>+R463+S463+T463+U463+V463+W463+Y463+#REF!+#REF!+#REF!-Q463</f>
        <v>#REF!</v>
      </c>
      <c r="AC463" s="145">
        <f t="shared" si="56"/>
        <v>9146177</v>
      </c>
      <c r="AD463" s="56">
        <f t="shared" si="62"/>
        <v>0.9345556072225587</v>
      </c>
      <c r="AE463" s="56">
        <f t="shared" si="63"/>
        <v>4.3577332911882198E-2</v>
      </c>
      <c r="AF463" s="56">
        <f t="shared" si="64"/>
        <v>1.0712127066447729E-2</v>
      </c>
      <c r="AG463" s="56">
        <f t="shared" si="65"/>
        <v>4.9949507954512729E-4</v>
      </c>
      <c r="AH463" s="192">
        <f t="shared" si="66"/>
        <v>1.1462268252055655E-2</v>
      </c>
    </row>
    <row r="464" spans="1:34" ht="13.5" customHeight="1" x14ac:dyDescent="0.2">
      <c r="A464" s="45" t="s">
        <v>1127</v>
      </c>
      <c r="B464" s="46" t="s">
        <v>1128</v>
      </c>
      <c r="C464" s="46" t="s">
        <v>1095</v>
      </c>
      <c r="D464" s="139" t="s">
        <v>27</v>
      </c>
      <c r="E464" s="139" t="s">
        <v>28</v>
      </c>
      <c r="F464" s="139" t="s">
        <v>29</v>
      </c>
      <c r="G464" s="139" t="s">
        <v>210</v>
      </c>
      <c r="H464" s="46" t="s">
        <v>1096</v>
      </c>
      <c r="I464" s="46" t="s">
        <v>32</v>
      </c>
      <c r="J464" s="50">
        <v>1731376164.256</v>
      </c>
      <c r="K464" s="143" t="s">
        <v>1119</v>
      </c>
      <c r="L464" s="141"/>
      <c r="M464" s="47"/>
      <c r="N464" s="47" t="s">
        <v>1104</v>
      </c>
      <c r="O464" s="47"/>
      <c r="P464" s="142"/>
      <c r="Q464" s="156">
        <v>41802305</v>
      </c>
      <c r="R464" s="50">
        <v>33938385</v>
      </c>
      <c r="S464" s="50">
        <v>0</v>
      </c>
      <c r="T464" s="175"/>
      <c r="U464" s="175">
        <v>850810</v>
      </c>
      <c r="V464" s="21">
        <v>929146</v>
      </c>
      <c r="W464" s="12">
        <v>83964</v>
      </c>
      <c r="X464" s="50"/>
      <c r="Y464" s="50"/>
      <c r="Z464" s="44"/>
      <c r="AA464" s="25">
        <v>1.4999999999999999E-2</v>
      </c>
      <c r="AB464" s="12" t="e">
        <f>+R464+S464+T464+U464+V464+W464+Y464+#REF!+#REF!+#REF!-Q464</f>
        <v>#REF!</v>
      </c>
      <c r="AC464" s="145">
        <f t="shared" si="56"/>
        <v>35718341</v>
      </c>
      <c r="AD464" s="56">
        <f t="shared" si="62"/>
        <v>0.9501668904499232</v>
      </c>
      <c r="AE464" s="56">
        <f t="shared" si="63"/>
        <v>2.3819975289445836E-2</v>
      </c>
      <c r="AF464" s="56">
        <f t="shared" si="64"/>
        <v>1.9601970791011707E-2</v>
      </c>
      <c r="AG464" s="56">
        <f t="shared" si="65"/>
        <v>4.9140678817512001E-4</v>
      </c>
      <c r="AH464" s="192">
        <f t="shared" si="66"/>
        <v>2.0630029301199684E-2</v>
      </c>
    </row>
    <row r="465" spans="1:34" ht="13.5" customHeight="1" x14ac:dyDescent="0.2">
      <c r="A465" s="45" t="s">
        <v>1129</v>
      </c>
      <c r="B465" s="46" t="s">
        <v>1130</v>
      </c>
      <c r="C465" s="46" t="s">
        <v>1095</v>
      </c>
      <c r="D465" s="139" t="s">
        <v>27</v>
      </c>
      <c r="E465" s="139" t="s">
        <v>28</v>
      </c>
      <c r="F465" s="139" t="s">
        <v>29</v>
      </c>
      <c r="G465" s="139" t="s">
        <v>210</v>
      </c>
      <c r="H465" s="46" t="s">
        <v>1096</v>
      </c>
      <c r="I465" s="46" t="s">
        <v>32</v>
      </c>
      <c r="J465" s="50">
        <v>2266297310.664</v>
      </c>
      <c r="K465" s="143" t="s">
        <v>1119</v>
      </c>
      <c r="L465" s="141"/>
      <c r="M465" s="47"/>
      <c r="N465" s="47" t="s">
        <v>1104</v>
      </c>
      <c r="O465" s="47"/>
      <c r="P465" s="142"/>
      <c r="Q465" s="156">
        <v>52890785</v>
      </c>
      <c r="R465" s="50">
        <v>44421611</v>
      </c>
      <c r="S465" s="50">
        <v>0</v>
      </c>
      <c r="T465" s="175"/>
      <c r="U465" s="175">
        <v>1113386</v>
      </c>
      <c r="V465" s="21">
        <v>1201179</v>
      </c>
      <c r="W465" s="12">
        <v>154609</v>
      </c>
      <c r="X465" s="50"/>
      <c r="Y465" s="50"/>
      <c r="Z465" s="44"/>
      <c r="AA465" s="25">
        <v>1.4999999999999999E-2</v>
      </c>
      <c r="AB465" s="12" t="e">
        <f>+R465+S465+T465+U465+V465+W465+Y465+#REF!+#REF!+#REF!-Q465</f>
        <v>#REF!</v>
      </c>
      <c r="AC465" s="145">
        <f t="shared" si="56"/>
        <v>46736176</v>
      </c>
      <c r="AD465" s="56">
        <f t="shared" si="62"/>
        <v>0.95047594394543533</v>
      </c>
      <c r="AE465" s="56">
        <f t="shared" si="63"/>
        <v>2.382278772657823E-2</v>
      </c>
      <c r="AF465" s="56">
        <f t="shared" si="64"/>
        <v>1.9600963558918473E-2</v>
      </c>
      <c r="AG465" s="56">
        <f t="shared" si="65"/>
        <v>4.9127976049788023E-4</v>
      </c>
      <c r="AH465" s="192">
        <f t="shared" si="66"/>
        <v>2.0622261598283773E-2</v>
      </c>
    </row>
    <row r="466" spans="1:34" ht="13.5" customHeight="1" x14ac:dyDescent="0.2">
      <c r="A466" s="45" t="s">
        <v>1131</v>
      </c>
      <c r="B466" s="46" t="s">
        <v>1132</v>
      </c>
      <c r="C466" s="46" t="s">
        <v>1095</v>
      </c>
      <c r="D466" s="139" t="s">
        <v>27</v>
      </c>
      <c r="E466" s="139" t="s">
        <v>28</v>
      </c>
      <c r="F466" s="139" t="s">
        <v>41</v>
      </c>
      <c r="G466" s="139" t="s">
        <v>42</v>
      </c>
      <c r="H466" s="46" t="s">
        <v>1133</v>
      </c>
      <c r="I466" s="46" t="s">
        <v>32</v>
      </c>
      <c r="J466" s="50">
        <v>1147889931.5241194</v>
      </c>
      <c r="K466" s="140" t="s">
        <v>1103</v>
      </c>
      <c r="L466" s="141"/>
      <c r="M466" s="47"/>
      <c r="N466" s="47" t="s">
        <v>1098</v>
      </c>
      <c r="O466" s="47"/>
      <c r="P466" s="142"/>
      <c r="Q466" s="156">
        <v>10564901.243088175</v>
      </c>
      <c r="R466" s="50">
        <v>9166771.6856880579</v>
      </c>
      <c r="S466" s="50">
        <v>0</v>
      </c>
      <c r="T466" s="175"/>
      <c r="U466" s="175">
        <v>574215.13440454879</v>
      </c>
      <c r="V466" s="21">
        <v>596107.38468216383</v>
      </c>
      <c r="W466" s="12">
        <v>227807.0383134037</v>
      </c>
      <c r="X466" s="50"/>
      <c r="Y466" s="50"/>
      <c r="Z466" s="44">
        <v>7.930050000000001E-3</v>
      </c>
      <c r="AA466" s="25">
        <v>1.7100000000000001E-2</v>
      </c>
      <c r="AB466" s="12" t="e">
        <f>+R466+S466+T466+U466+V466+W466+Y466+#REF!+#REF!+#REF!-Q466</f>
        <v>#REF!</v>
      </c>
      <c r="AC466" s="145">
        <f t="shared" si="56"/>
        <v>10337094.204774771</v>
      </c>
      <c r="AD466" s="56">
        <f t="shared" si="62"/>
        <v>0.88678418751895161</v>
      </c>
      <c r="AE466" s="56">
        <f t="shared" si="63"/>
        <v>5.5548989206204109E-2</v>
      </c>
      <c r="AF466" s="56">
        <f t="shared" si="64"/>
        <v>7.9857584198136568E-3</v>
      </c>
      <c r="AG466" s="56">
        <f t="shared" si="65"/>
        <v>5.0023536110481459E-4</v>
      </c>
      <c r="AH466" s="192">
        <f t="shared" si="66"/>
        <v>1.693535087501475E-2</v>
      </c>
    </row>
    <row r="467" spans="1:34" ht="13.5" customHeight="1" x14ac:dyDescent="0.2">
      <c r="A467" s="45" t="s">
        <v>1134</v>
      </c>
      <c r="B467" s="46" t="s">
        <v>1135</v>
      </c>
      <c r="C467" s="46" t="s">
        <v>1095</v>
      </c>
      <c r="D467" s="139" t="s">
        <v>27</v>
      </c>
      <c r="E467" s="139" t="s">
        <v>28</v>
      </c>
      <c r="F467" s="139" t="s">
        <v>41</v>
      </c>
      <c r="G467" s="139" t="s">
        <v>42</v>
      </c>
      <c r="H467" s="46" t="s">
        <v>1133</v>
      </c>
      <c r="I467" s="46" t="s">
        <v>53</v>
      </c>
      <c r="J467" s="50">
        <v>301851.90535999992</v>
      </c>
      <c r="K467" s="140" t="s">
        <v>1103</v>
      </c>
      <c r="L467" s="141"/>
      <c r="M467" s="47"/>
      <c r="N467" s="47" t="s">
        <v>1098</v>
      </c>
      <c r="O467" s="47"/>
      <c r="P467" s="142"/>
      <c r="Q467" s="156">
        <v>2724.4998474385889</v>
      </c>
      <c r="R467" s="50">
        <v>2363.9471382187016</v>
      </c>
      <c r="S467" s="50">
        <v>0</v>
      </c>
      <c r="T467" s="175"/>
      <c r="U467" s="175">
        <v>148.07985518138415</v>
      </c>
      <c r="V467" s="21">
        <v>153.72547658087154</v>
      </c>
      <c r="W467" s="12">
        <v>58.74737745763187</v>
      </c>
      <c r="X467" s="50"/>
      <c r="Y467" s="50"/>
      <c r="Z467" s="44">
        <v>7.930050000000001E-3</v>
      </c>
      <c r="AA467" s="25">
        <v>1.7100000000000001E-2</v>
      </c>
      <c r="AB467" s="12" t="e">
        <f>+R467+S467+T467+U467+V467+W467+Y467+#REF!+#REF!+#REF!-Q467</f>
        <v>#REF!</v>
      </c>
      <c r="AC467" s="145">
        <f t="shared" si="56"/>
        <v>2665.7524699809574</v>
      </c>
      <c r="AD467" s="56">
        <f t="shared" si="62"/>
        <v>0.88678418751895161</v>
      </c>
      <c r="AE467" s="56">
        <f t="shared" si="63"/>
        <v>5.5548989206204109E-2</v>
      </c>
      <c r="AF467" s="56">
        <f t="shared" si="64"/>
        <v>7.8314799285410155E-3</v>
      </c>
      <c r="AG467" s="56">
        <f t="shared" si="65"/>
        <v>4.9057121241218786E-4</v>
      </c>
      <c r="AH467" s="192">
        <f t="shared" si="66"/>
        <v>1.6761375635667868E-2</v>
      </c>
    </row>
    <row r="468" spans="1:34" ht="13.5" customHeight="1" x14ac:dyDescent="0.2">
      <c r="A468" s="45" t="s">
        <v>1136</v>
      </c>
      <c r="B468" s="46" t="s">
        <v>1137</v>
      </c>
      <c r="C468" s="46" t="s">
        <v>1095</v>
      </c>
      <c r="D468" s="139" t="s">
        <v>27</v>
      </c>
      <c r="E468" s="139" t="s">
        <v>28</v>
      </c>
      <c r="F468" s="139" t="s">
        <v>29</v>
      </c>
      <c r="G468" s="46" t="s">
        <v>100</v>
      </c>
      <c r="H468" s="46" t="s">
        <v>1138</v>
      </c>
      <c r="I468" s="46" t="s">
        <v>286</v>
      </c>
      <c r="J468" s="50">
        <v>115651924.016</v>
      </c>
      <c r="K468" s="140" t="s">
        <v>1099</v>
      </c>
      <c r="L468" s="141"/>
      <c r="M468" s="47"/>
      <c r="N468" s="47" t="s">
        <v>1098</v>
      </c>
      <c r="O468" s="47"/>
      <c r="P468" s="142"/>
      <c r="Q468" s="156">
        <v>671501.8375170764</v>
      </c>
      <c r="R468" s="50">
        <v>578204.44999999995</v>
      </c>
      <c r="S468" s="50">
        <v>0</v>
      </c>
      <c r="T468" s="175"/>
      <c r="U468" s="175">
        <v>57845.41</v>
      </c>
      <c r="V468" s="21">
        <v>34751.800000000003</v>
      </c>
      <c r="W468" s="12">
        <v>700.17751707637092</v>
      </c>
      <c r="X468" s="50"/>
      <c r="Y468" s="50"/>
      <c r="Z468" s="44"/>
      <c r="AA468" s="25">
        <v>5.5999999999999999E-3</v>
      </c>
      <c r="AB468" s="12" t="e">
        <f>+R468+S468+T468+U468+V468+W468+Y468+#REF!+#REF!+#REF!-Q468</f>
        <v>#REF!</v>
      </c>
      <c r="AC468" s="145">
        <f t="shared" si="56"/>
        <v>670801.66</v>
      </c>
      <c r="AD468" s="56">
        <f t="shared" si="62"/>
        <v>0.86196037439740369</v>
      </c>
      <c r="AE468" s="56">
        <f t="shared" si="63"/>
        <v>8.6233254103754015E-2</v>
      </c>
      <c r="AF468" s="56">
        <f t="shared" si="64"/>
        <v>4.9995229644429224E-3</v>
      </c>
      <c r="AG468" s="56">
        <f t="shared" si="65"/>
        <v>5.0016815969267667E-4</v>
      </c>
      <c r="AH468" s="192">
        <f t="shared" si="66"/>
        <v>5.8001772621370067E-3</v>
      </c>
    </row>
    <row r="469" spans="1:34" ht="13.5" customHeight="1" x14ac:dyDescent="0.2">
      <c r="A469" s="45" t="s">
        <v>1139</v>
      </c>
      <c r="B469" s="46" t="s">
        <v>1140</v>
      </c>
      <c r="C469" s="46" t="s">
        <v>1095</v>
      </c>
      <c r="D469" s="139" t="s">
        <v>27</v>
      </c>
      <c r="E469" s="139" t="s">
        <v>28</v>
      </c>
      <c r="F469" s="139" t="s">
        <v>29</v>
      </c>
      <c r="G469" s="139" t="s">
        <v>210</v>
      </c>
      <c r="H469" s="46" t="s">
        <v>1096</v>
      </c>
      <c r="I469" s="46" t="s">
        <v>32</v>
      </c>
      <c r="J469" s="50">
        <v>3388070917.6999998</v>
      </c>
      <c r="K469" s="140" t="s">
        <v>1119</v>
      </c>
      <c r="L469" s="141"/>
      <c r="M469" s="47"/>
      <c r="N469" s="47" t="s">
        <v>1098</v>
      </c>
      <c r="O469" s="47"/>
      <c r="P469" s="142"/>
      <c r="Q469" s="156">
        <v>51476343</v>
      </c>
      <c r="R469" s="50">
        <v>48849161</v>
      </c>
      <c r="S469" s="50">
        <v>0</v>
      </c>
      <c r="T469" s="175"/>
      <c r="U469" s="175">
        <v>1693580</v>
      </c>
      <c r="V469" s="21">
        <v>847000</v>
      </c>
      <c r="W469" s="12">
        <v>86602</v>
      </c>
      <c r="X469" s="50"/>
      <c r="Y469" s="50"/>
      <c r="Z469" s="44"/>
      <c r="AA469" s="27">
        <v>1.52E-2</v>
      </c>
      <c r="AB469" s="12" t="e">
        <f>+R469+S469+T469+U469+V469+W469+Y469+#REF!+#REF!+#REF!-Q469</f>
        <v>#REF!</v>
      </c>
      <c r="AC469" s="145">
        <f t="shared" si="56"/>
        <v>51389741</v>
      </c>
      <c r="AD469" s="56">
        <f t="shared" si="62"/>
        <v>0.95056250624030192</v>
      </c>
      <c r="AE469" s="56">
        <f t="shared" si="63"/>
        <v>3.2955604893980688E-2</v>
      </c>
      <c r="AF469" s="56">
        <f t="shared" si="64"/>
        <v>1.4417986573067771E-2</v>
      </c>
      <c r="AG469" s="56">
        <f t="shared" si="65"/>
        <v>4.9986556985934965E-4</v>
      </c>
      <c r="AH469" s="192">
        <f t="shared" si="66"/>
        <v>1.5167846910030458E-2</v>
      </c>
    </row>
    <row r="470" spans="1:34" ht="13.5" customHeight="1" x14ac:dyDescent="0.2">
      <c r="A470" s="45" t="s">
        <v>1141</v>
      </c>
      <c r="B470" s="46" t="s">
        <v>1142</v>
      </c>
      <c r="C470" s="46" t="s">
        <v>1095</v>
      </c>
      <c r="D470" s="139" t="s">
        <v>27</v>
      </c>
      <c r="E470" s="139" t="s">
        <v>28</v>
      </c>
      <c r="F470" s="139" t="s">
        <v>79</v>
      </c>
      <c r="G470" s="46" t="s">
        <v>164</v>
      </c>
      <c r="H470" s="46" t="s">
        <v>1102</v>
      </c>
      <c r="I470" s="46" t="s">
        <v>32</v>
      </c>
      <c r="J470" s="50">
        <v>2711003013.4640002</v>
      </c>
      <c r="K470" s="140" t="s">
        <v>1103</v>
      </c>
      <c r="L470" s="141"/>
      <c r="M470" s="47"/>
      <c r="N470" s="47" t="s">
        <v>1098</v>
      </c>
      <c r="O470" s="47"/>
      <c r="P470" s="142"/>
      <c r="Q470" s="156">
        <v>55058787</v>
      </c>
      <c r="R470" s="50">
        <v>52237701</v>
      </c>
      <c r="S470" s="50">
        <v>0</v>
      </c>
      <c r="T470" s="175"/>
      <c r="U470" s="175">
        <v>1355641</v>
      </c>
      <c r="V470" s="21">
        <v>1380580</v>
      </c>
      <c r="W470" s="12">
        <v>84865</v>
      </c>
      <c r="X470" s="50"/>
      <c r="Y470" s="50"/>
      <c r="Z470" s="44"/>
      <c r="AA470" s="25">
        <v>0.02</v>
      </c>
      <c r="AB470" s="12" t="e">
        <f>+R470+S470+T470+U470+V470+W470+Y470+#REF!+#REF!+#REF!-Q470</f>
        <v>#REF!</v>
      </c>
      <c r="AC470" s="145">
        <f t="shared" si="56"/>
        <v>54973922</v>
      </c>
      <c r="AD470" s="56">
        <f t="shared" si="62"/>
        <v>0.95022692759668848</v>
      </c>
      <c r="AE470" s="56">
        <f t="shared" si="63"/>
        <v>2.4659710471448625E-2</v>
      </c>
      <c r="AF470" s="56">
        <f t="shared" si="64"/>
        <v>1.9268772753318696E-2</v>
      </c>
      <c r="AG470" s="56">
        <f t="shared" si="65"/>
        <v>5.0005145448651553E-4</v>
      </c>
      <c r="AH470" s="192">
        <f t="shared" si="66"/>
        <v>2.0278074840557533E-2</v>
      </c>
    </row>
    <row r="471" spans="1:34" ht="13.5" customHeight="1" x14ac:dyDescent="0.2">
      <c r="A471" s="45" t="s">
        <v>1143</v>
      </c>
      <c r="B471" s="46" t="s">
        <v>1144</v>
      </c>
      <c r="C471" s="46" t="s">
        <v>1095</v>
      </c>
      <c r="D471" s="139" t="s">
        <v>27</v>
      </c>
      <c r="E471" s="139" t="s">
        <v>28</v>
      </c>
      <c r="F471" s="139" t="s">
        <v>79</v>
      </c>
      <c r="G471" s="46" t="s">
        <v>164</v>
      </c>
      <c r="H471" s="46" t="s">
        <v>1102</v>
      </c>
      <c r="I471" s="46" t="s">
        <v>32</v>
      </c>
      <c r="J471" s="50">
        <v>1955093556.96</v>
      </c>
      <c r="K471" s="140" t="s">
        <v>1103</v>
      </c>
      <c r="L471" s="141"/>
      <c r="M471" s="47"/>
      <c r="N471" s="47" t="s">
        <v>1098</v>
      </c>
      <c r="O471" s="144"/>
      <c r="P471" s="142"/>
      <c r="Q471" s="156">
        <v>41198212</v>
      </c>
      <c r="R471" s="50">
        <v>38986939</v>
      </c>
      <c r="S471" s="50">
        <v>0</v>
      </c>
      <c r="T471" s="175"/>
      <c r="U471" s="175">
        <v>977468</v>
      </c>
      <c r="V471" s="21">
        <v>1149843</v>
      </c>
      <c r="W471" s="12">
        <v>83962</v>
      </c>
      <c r="X471" s="50"/>
      <c r="Y471" s="50"/>
      <c r="Z471" s="44"/>
      <c r="AA471" s="25">
        <v>2.0299999999999999E-2</v>
      </c>
      <c r="AB471" s="12" t="e">
        <f>+R471+S471+T471+U471+V471+W471+Y471+#REF!+#REF!+#REF!-Q471</f>
        <v>#REF!</v>
      </c>
      <c r="AC471" s="145">
        <f t="shared" si="56"/>
        <v>41114250</v>
      </c>
      <c r="AD471" s="56">
        <f t="shared" si="62"/>
        <v>0.94825854782709162</v>
      </c>
      <c r="AE471" s="56">
        <f t="shared" si="63"/>
        <v>2.3774433438528003E-2</v>
      </c>
      <c r="AF471" s="56">
        <f t="shared" si="64"/>
        <v>1.9941213995212224E-2</v>
      </c>
      <c r="AG471" s="56">
        <f t="shared" si="65"/>
        <v>4.9995970603057863E-4</v>
      </c>
      <c r="AH471" s="192">
        <f t="shared" si="66"/>
        <v>2.1029300543514179E-2</v>
      </c>
    </row>
    <row r="472" spans="1:34" ht="13.5" customHeight="1" x14ac:dyDescent="0.2">
      <c r="A472" s="45" t="s">
        <v>1145</v>
      </c>
      <c r="B472" s="46" t="s">
        <v>1146</v>
      </c>
      <c r="C472" s="46" t="s">
        <v>1095</v>
      </c>
      <c r="D472" s="139" t="s">
        <v>27</v>
      </c>
      <c r="E472" s="139" t="s">
        <v>28</v>
      </c>
      <c r="F472" s="139" t="s">
        <v>79</v>
      </c>
      <c r="G472" s="139" t="s">
        <v>73</v>
      </c>
      <c r="H472" s="46" t="s">
        <v>1147</v>
      </c>
      <c r="I472" s="46" t="s">
        <v>32</v>
      </c>
      <c r="J472" s="50">
        <v>14933156008.903999</v>
      </c>
      <c r="K472" s="140" t="s">
        <v>1103</v>
      </c>
      <c r="L472" s="141">
        <v>0.2</v>
      </c>
      <c r="M472" s="47" t="s">
        <v>68</v>
      </c>
      <c r="N472" s="47" t="s">
        <v>1104</v>
      </c>
      <c r="O472" s="144">
        <v>1E-4</v>
      </c>
      <c r="P472" s="142"/>
      <c r="Q472" s="156">
        <v>1056635226</v>
      </c>
      <c r="R472" s="50">
        <v>304529013</v>
      </c>
      <c r="S472" s="50">
        <v>735181921</v>
      </c>
      <c r="T472" s="175"/>
      <c r="U472" s="175">
        <v>7399169</v>
      </c>
      <c r="V472" s="21">
        <v>4863220</v>
      </c>
      <c r="W472" s="12">
        <v>4661903</v>
      </c>
      <c r="X472" s="50"/>
      <c r="Y472" s="50"/>
      <c r="Z472" s="44"/>
      <c r="AA472" s="25">
        <v>2.07E-2</v>
      </c>
      <c r="AB472" s="12" t="e">
        <f>+R472+S472+T472+U472+V472+W472+Y472+#REF!+#REF!+#REF!-Q472</f>
        <v>#REF!</v>
      </c>
      <c r="AC472" s="145">
        <f t="shared" si="56"/>
        <v>316791402</v>
      </c>
      <c r="AD472" s="56">
        <f t="shared" si="62"/>
        <v>0.9612919134718183</v>
      </c>
      <c r="AE472" s="56">
        <f t="shared" si="63"/>
        <v>2.3356596654097322E-2</v>
      </c>
      <c r="AF472" s="56">
        <f t="shared" si="64"/>
        <v>2.0392809987280814E-2</v>
      </c>
      <c r="AG472" s="56">
        <f t="shared" si="65"/>
        <v>4.9548595056451517E-4</v>
      </c>
      <c r="AH472" s="192">
        <f t="shared" si="66"/>
        <v>2.1213961858505388E-2</v>
      </c>
    </row>
    <row r="473" spans="1:34" ht="13.5" customHeight="1" x14ac:dyDescent="0.2">
      <c r="A473" s="45" t="s">
        <v>1148</v>
      </c>
      <c r="B473" s="46" t="s">
        <v>1149</v>
      </c>
      <c r="C473" s="46" t="s">
        <v>1095</v>
      </c>
      <c r="D473" s="139" t="s">
        <v>27</v>
      </c>
      <c r="E473" s="139" t="s">
        <v>28</v>
      </c>
      <c r="F473" s="139" t="s">
        <v>29</v>
      </c>
      <c r="G473" s="46" t="s">
        <v>113</v>
      </c>
      <c r="H473" s="46" t="s">
        <v>1147</v>
      </c>
      <c r="I473" s="46" t="s">
        <v>32</v>
      </c>
      <c r="J473" s="50">
        <v>8030280979.4359999</v>
      </c>
      <c r="K473" s="140" t="s">
        <v>1119</v>
      </c>
      <c r="L473" s="141">
        <v>0.2</v>
      </c>
      <c r="M473" s="47" t="s">
        <v>68</v>
      </c>
      <c r="N473" s="47" t="s">
        <v>1098</v>
      </c>
      <c r="O473" s="144">
        <v>1E-4</v>
      </c>
      <c r="P473" s="142"/>
      <c r="Q473" s="156">
        <v>127206621</v>
      </c>
      <c r="R473" s="50">
        <v>119953738</v>
      </c>
      <c r="S473" s="50">
        <v>0</v>
      </c>
      <c r="T473" s="175"/>
      <c r="U473" s="175">
        <v>4011292</v>
      </c>
      <c r="V473" s="21">
        <v>2993250</v>
      </c>
      <c r="W473" s="12">
        <v>248341</v>
      </c>
      <c r="X473" s="50"/>
      <c r="Y473" s="50"/>
      <c r="Z473" s="44"/>
      <c r="AA473" s="25">
        <v>1.5599999999999999E-2</v>
      </c>
      <c r="AB473" s="12" t="e">
        <f>+R473+S473+T473+U473+V473+W473+Y473+#REF!+#REF!+#REF!-Q473</f>
        <v>#REF!</v>
      </c>
      <c r="AC473" s="145">
        <f t="shared" si="56"/>
        <v>126958280</v>
      </c>
      <c r="AD473" s="56">
        <f t="shared" si="62"/>
        <v>0.94482800176561943</v>
      </c>
      <c r="AE473" s="56">
        <f t="shared" si="63"/>
        <v>3.1595355576650851E-2</v>
      </c>
      <c r="AF473" s="56">
        <f t="shared" si="64"/>
        <v>1.4937676316330447E-2</v>
      </c>
      <c r="AG473" s="56">
        <f t="shared" si="65"/>
        <v>4.9952075279459645E-4</v>
      </c>
      <c r="AH473" s="192">
        <f t="shared" si="66"/>
        <v>1.5809942432290433E-2</v>
      </c>
    </row>
    <row r="474" spans="1:34" ht="13.5" customHeight="1" x14ac:dyDescent="0.2">
      <c r="A474" s="45" t="s">
        <v>1150</v>
      </c>
      <c r="B474" s="46" t="s">
        <v>1151</v>
      </c>
      <c r="C474" s="46" t="s">
        <v>1095</v>
      </c>
      <c r="D474" s="139" t="s">
        <v>27</v>
      </c>
      <c r="E474" s="139" t="s">
        <v>28</v>
      </c>
      <c r="F474" s="139" t="s">
        <v>29</v>
      </c>
      <c r="G474" s="46" t="s">
        <v>100</v>
      </c>
      <c r="H474" s="46" t="s">
        <v>1152</v>
      </c>
      <c r="I474" s="46" t="s">
        <v>53</v>
      </c>
      <c r="J474" s="50">
        <v>213235262.60800001</v>
      </c>
      <c r="K474" s="140" t="s">
        <v>1099</v>
      </c>
      <c r="L474" s="141"/>
      <c r="M474" s="47"/>
      <c r="N474" s="47" t="s">
        <v>1098</v>
      </c>
      <c r="O474" s="47"/>
      <c r="P474" s="142"/>
      <c r="Q474" s="156">
        <v>1231612.7003035981</v>
      </c>
      <c r="R474" s="50">
        <v>1066903.46</v>
      </c>
      <c r="S474" s="50">
        <v>0</v>
      </c>
      <c r="T474" s="175"/>
      <c r="U474" s="175">
        <v>106655.98</v>
      </c>
      <c r="V474" s="21">
        <v>57603.3</v>
      </c>
      <c r="W474" s="12">
        <v>449.96030359808191</v>
      </c>
      <c r="X474" s="50"/>
      <c r="Y474" s="50"/>
      <c r="Z474" s="44"/>
      <c r="AA474" s="25">
        <v>5.4999999999999997E-3</v>
      </c>
      <c r="AB474" s="12" t="e">
        <f>+R474+S474+T474+U474+V474+W474+Y474+#REF!+#REF!+#REF!-Q474</f>
        <v>#REF!</v>
      </c>
      <c r="AC474" s="145">
        <f t="shared" si="56"/>
        <v>1231162.74</v>
      </c>
      <c r="AD474" s="56">
        <f t="shared" si="62"/>
        <v>0.86658199223930377</v>
      </c>
      <c r="AE474" s="56">
        <f t="shared" si="63"/>
        <v>8.6630285773593177E-2</v>
      </c>
      <c r="AF474" s="56">
        <f t="shared" si="64"/>
        <v>5.0034100690059726E-3</v>
      </c>
      <c r="AG474" s="56">
        <f t="shared" si="65"/>
        <v>5.001798421871268E-4</v>
      </c>
      <c r="AH474" s="192">
        <f t="shared" si="66"/>
        <v>5.7737295649045719E-3</v>
      </c>
    </row>
    <row r="475" spans="1:34" ht="13.5" customHeight="1" x14ac:dyDescent="0.2">
      <c r="A475" s="45" t="s">
        <v>1153</v>
      </c>
      <c r="B475" s="46" t="s">
        <v>1154</v>
      </c>
      <c r="C475" s="46" t="s">
        <v>1095</v>
      </c>
      <c r="D475" s="46" t="s">
        <v>402</v>
      </c>
      <c r="E475" s="139" t="s">
        <v>380</v>
      </c>
      <c r="F475" s="139" t="s">
        <v>79</v>
      </c>
      <c r="G475" s="46" t="s">
        <v>164</v>
      </c>
      <c r="H475" s="46" t="s">
        <v>1102</v>
      </c>
      <c r="I475" s="46" t="s">
        <v>32</v>
      </c>
      <c r="J475" s="50">
        <v>2827174238.6719999</v>
      </c>
      <c r="K475" s="140" t="s">
        <v>1103</v>
      </c>
      <c r="L475" s="141"/>
      <c r="M475" s="47"/>
      <c r="N475" s="47" t="s">
        <v>399</v>
      </c>
      <c r="O475" s="49"/>
      <c r="P475" s="142"/>
      <c r="Q475" s="156">
        <v>51719604</v>
      </c>
      <c r="R475" s="50">
        <v>50854190</v>
      </c>
      <c r="S475" s="50">
        <v>0</v>
      </c>
      <c r="T475" s="175"/>
      <c r="U475" s="175">
        <v>0</v>
      </c>
      <c r="V475" s="21">
        <v>706000</v>
      </c>
      <c r="W475" s="12">
        <v>159414</v>
      </c>
      <c r="X475" s="50"/>
      <c r="Y475" s="50"/>
      <c r="Z475" s="44"/>
      <c r="AA475" s="26" t="s">
        <v>1122</v>
      </c>
      <c r="AB475" s="12" t="e">
        <f>+R475+S475+T475+U475+V475+W475+Y475+#REF!+#REF!+#REF!-Q475</f>
        <v>#REF!</v>
      </c>
      <c r="AC475" s="145">
        <f t="shared" si="56"/>
        <v>51560190</v>
      </c>
      <c r="AD475" s="56">
        <f t="shared" si="62"/>
        <v>0.98630726535336666</v>
      </c>
      <c r="AE475" s="56">
        <f t="shared" si="63"/>
        <v>0</v>
      </c>
      <c r="AF475" s="56">
        <f t="shared" si="64"/>
        <v>1.7987639143135226E-2</v>
      </c>
      <c r="AG475" s="56">
        <f t="shared" si="65"/>
        <v>0</v>
      </c>
      <c r="AH475" s="192">
        <f t="shared" si="66"/>
        <v>1.8237358453088909E-2</v>
      </c>
    </row>
    <row r="476" spans="1:34" ht="13.5" customHeight="1" x14ac:dyDescent="0.2">
      <c r="A476" s="45" t="s">
        <v>1155</v>
      </c>
      <c r="B476" s="46" t="s">
        <v>1156</v>
      </c>
      <c r="C476" s="46" t="s">
        <v>1095</v>
      </c>
      <c r="D476" s="139" t="s">
        <v>27</v>
      </c>
      <c r="E476" s="139" t="s">
        <v>28</v>
      </c>
      <c r="F476" s="139" t="s">
        <v>29</v>
      </c>
      <c r="G476" s="139" t="s">
        <v>210</v>
      </c>
      <c r="H476" s="46" t="s">
        <v>1096</v>
      </c>
      <c r="I476" s="46" t="s">
        <v>32</v>
      </c>
      <c r="J476" s="50">
        <v>2500447825.5599999</v>
      </c>
      <c r="K476" s="140" t="s">
        <v>1118</v>
      </c>
      <c r="L476" s="141"/>
      <c r="M476" s="47"/>
      <c r="N476" s="47" t="s">
        <v>1098</v>
      </c>
      <c r="O476" s="47"/>
      <c r="P476" s="142"/>
      <c r="Q476" s="156">
        <v>28424541</v>
      </c>
      <c r="R476" s="50">
        <v>26463161</v>
      </c>
      <c r="S476" s="50">
        <v>0</v>
      </c>
      <c r="T476" s="175"/>
      <c r="U476" s="175">
        <v>1250112</v>
      </c>
      <c r="V476" s="21">
        <v>625000</v>
      </c>
      <c r="W476" s="12">
        <v>86268</v>
      </c>
      <c r="X476" s="50"/>
      <c r="Y476" s="50"/>
      <c r="Z476" s="44"/>
      <c r="AA476" s="25">
        <v>0.01</v>
      </c>
      <c r="AB476" s="12" t="e">
        <f>+R476+S476+T476+U476+V476+W476+Y476+#REF!+#REF!+#REF!-Q476</f>
        <v>#REF!</v>
      </c>
      <c r="AC476" s="145">
        <f t="shared" si="56"/>
        <v>28338273</v>
      </c>
      <c r="AD476" s="56">
        <f t="shared" si="62"/>
        <v>0.93383111243229255</v>
      </c>
      <c r="AE476" s="56">
        <f t="shared" si="63"/>
        <v>4.4113909129183698E-2</v>
      </c>
      <c r="AF476" s="56">
        <f t="shared" si="64"/>
        <v>1.0583368598812221E-2</v>
      </c>
      <c r="AG476" s="56">
        <f t="shared" si="65"/>
        <v>4.9995524290534835E-4</v>
      </c>
      <c r="AH476" s="192">
        <f t="shared" si="66"/>
        <v>1.1333279067182041E-2</v>
      </c>
    </row>
    <row r="477" spans="1:34" ht="13.5" customHeight="1" x14ac:dyDescent="0.2">
      <c r="A477" s="45" t="s">
        <v>1157</v>
      </c>
      <c r="B477" s="46" t="s">
        <v>1158</v>
      </c>
      <c r="C477" s="46" t="s">
        <v>1095</v>
      </c>
      <c r="D477" s="139" t="s">
        <v>27</v>
      </c>
      <c r="E477" s="139" t="s">
        <v>28</v>
      </c>
      <c r="F477" s="139" t="s">
        <v>79</v>
      </c>
      <c r="G477" s="46" t="s">
        <v>164</v>
      </c>
      <c r="H477" s="46" t="s">
        <v>1102</v>
      </c>
      <c r="I477" s="46" t="s">
        <v>32</v>
      </c>
      <c r="J477" s="50">
        <v>3019648105.8119998</v>
      </c>
      <c r="K477" s="140" t="s">
        <v>1103</v>
      </c>
      <c r="L477" s="141"/>
      <c r="M477" s="47"/>
      <c r="N477" s="47" t="s">
        <v>1098</v>
      </c>
      <c r="O477" s="47"/>
      <c r="P477" s="142"/>
      <c r="Q477" s="156">
        <v>63281536</v>
      </c>
      <c r="R477" s="50">
        <v>60218177</v>
      </c>
      <c r="S477" s="50">
        <v>0</v>
      </c>
      <c r="T477" s="175"/>
      <c r="U477" s="175">
        <v>1509553</v>
      </c>
      <c r="V477" s="21">
        <v>1457580</v>
      </c>
      <c r="W477" s="12">
        <v>96226</v>
      </c>
      <c r="X477" s="50"/>
      <c r="Y477" s="50"/>
      <c r="Z477" s="44"/>
      <c r="AA477" s="25">
        <v>2.0899999999999998E-2</v>
      </c>
      <c r="AB477" s="12" t="e">
        <f>+R477+S477+T477+U477+V477+W477+Y477+#REF!+#REF!+#REF!-Q477</f>
        <v>#REF!</v>
      </c>
      <c r="AC477" s="145">
        <f t="shared" si="56"/>
        <v>63185310</v>
      </c>
      <c r="AD477" s="56">
        <f t="shared" si="62"/>
        <v>0.95304077799096021</v>
      </c>
      <c r="AE477" s="56">
        <f t="shared" si="63"/>
        <v>2.3890885397254522E-2</v>
      </c>
      <c r="AF477" s="56">
        <f t="shared" si="64"/>
        <v>1.9942117389140947E-2</v>
      </c>
      <c r="AG477" s="56">
        <f t="shared" si="65"/>
        <v>4.9991023692281286E-4</v>
      </c>
      <c r="AH477" s="192">
        <f t="shared" si="66"/>
        <v>2.0924726254819392E-2</v>
      </c>
    </row>
    <row r="478" spans="1:34" ht="13.5" customHeight="1" x14ac:dyDescent="0.2">
      <c r="A478" s="45" t="s">
        <v>1159</v>
      </c>
      <c r="B478" s="46" t="s">
        <v>1160</v>
      </c>
      <c r="C478" s="46" t="s">
        <v>1095</v>
      </c>
      <c r="D478" s="139" t="s">
        <v>27</v>
      </c>
      <c r="E478" s="139" t="s">
        <v>28</v>
      </c>
      <c r="F478" s="139" t="s">
        <v>79</v>
      </c>
      <c r="G478" s="46" t="s">
        <v>164</v>
      </c>
      <c r="H478" s="46" t="s">
        <v>1102</v>
      </c>
      <c r="I478" s="46" t="s">
        <v>32</v>
      </c>
      <c r="J478" s="50">
        <v>1175145790.3</v>
      </c>
      <c r="K478" s="140" t="s">
        <v>1103</v>
      </c>
      <c r="L478" s="141"/>
      <c r="M478" s="47"/>
      <c r="N478" s="47" t="s">
        <v>1098</v>
      </c>
      <c r="O478" s="47"/>
      <c r="P478" s="142"/>
      <c r="Q478" s="156">
        <v>24755369</v>
      </c>
      <c r="R478" s="50">
        <v>23473661</v>
      </c>
      <c r="S478" s="50">
        <v>0</v>
      </c>
      <c r="T478" s="175"/>
      <c r="U478" s="175">
        <v>588098</v>
      </c>
      <c r="V478" s="21">
        <v>593643</v>
      </c>
      <c r="W478" s="12">
        <v>99967</v>
      </c>
      <c r="X478" s="50"/>
      <c r="Y478" s="50"/>
      <c r="Z478" s="44"/>
      <c r="AA478" s="25">
        <v>2.1000000000000001E-2</v>
      </c>
      <c r="AB478" s="12" t="e">
        <f>+R478+S478+T478+U478+V478+W478+Y478+#REF!+#REF!+#REF!-Q478</f>
        <v>#REF!</v>
      </c>
      <c r="AC478" s="145">
        <f t="shared" si="56"/>
        <v>24655402</v>
      </c>
      <c r="AD478" s="56">
        <f t="shared" si="62"/>
        <v>0.95206969247550699</v>
      </c>
      <c r="AE478" s="56">
        <f t="shared" si="63"/>
        <v>2.3852703760417291E-2</v>
      </c>
      <c r="AF478" s="56">
        <f t="shared" si="64"/>
        <v>1.9975105381611815E-2</v>
      </c>
      <c r="AG478" s="56">
        <f t="shared" si="65"/>
        <v>5.004468423018951E-4</v>
      </c>
      <c r="AH478" s="192">
        <f t="shared" si="66"/>
        <v>2.0980717629687281E-2</v>
      </c>
    </row>
    <row r="479" spans="1:34" ht="13.5" customHeight="1" x14ac:dyDescent="0.2">
      <c r="A479" s="45" t="s">
        <v>1161</v>
      </c>
      <c r="B479" s="46" t="s">
        <v>1162</v>
      </c>
      <c r="C479" s="46" t="s">
        <v>1095</v>
      </c>
      <c r="D479" s="139" t="s">
        <v>27</v>
      </c>
      <c r="E479" s="139" t="s">
        <v>28</v>
      </c>
      <c r="F479" s="139" t="s">
        <v>29</v>
      </c>
      <c r="G479" s="139" t="s">
        <v>210</v>
      </c>
      <c r="H479" s="46" t="s">
        <v>1096</v>
      </c>
      <c r="I479" s="46" t="s">
        <v>32</v>
      </c>
      <c r="J479" s="50">
        <v>1032950088.992</v>
      </c>
      <c r="K479" s="140" t="s">
        <v>1119</v>
      </c>
      <c r="L479" s="141"/>
      <c r="M479" s="47"/>
      <c r="N479" s="47" t="s">
        <v>1098</v>
      </c>
      <c r="O479" s="47"/>
      <c r="P479" s="142"/>
      <c r="Q479" s="156">
        <v>11915386</v>
      </c>
      <c r="R479" s="50">
        <v>11054823</v>
      </c>
      <c r="S479" s="50">
        <v>0</v>
      </c>
      <c r="T479" s="175"/>
      <c r="U479" s="175">
        <v>516030</v>
      </c>
      <c r="V479" s="21">
        <v>259000</v>
      </c>
      <c r="W479" s="12">
        <v>85533</v>
      </c>
      <c r="X479" s="50"/>
      <c r="Y479" s="50"/>
      <c r="Z479" s="44"/>
      <c r="AA479" s="25">
        <v>0.01</v>
      </c>
      <c r="AB479" s="12" t="e">
        <f>+R479+S479+T479+U479+V479+W479+Y479+#REF!+#REF!+#REF!-Q479</f>
        <v>#REF!</v>
      </c>
      <c r="AC479" s="145">
        <f t="shared" si="56"/>
        <v>11829853</v>
      </c>
      <c r="AD479" s="56">
        <f t="shared" si="62"/>
        <v>0.93448523832037478</v>
      </c>
      <c r="AE479" s="56">
        <f t="shared" si="63"/>
        <v>4.362099850268638E-2</v>
      </c>
      <c r="AF479" s="56">
        <f t="shared" si="64"/>
        <v>1.0702185050187472E-2</v>
      </c>
      <c r="AG479" s="56">
        <f t="shared" si="65"/>
        <v>4.9956915198445426E-4</v>
      </c>
      <c r="AH479" s="192">
        <f t="shared" si="66"/>
        <v>1.1452492357635704E-2</v>
      </c>
    </row>
    <row r="480" spans="1:34" ht="13.5" customHeight="1" x14ac:dyDescent="0.2">
      <c r="A480" s="45" t="s">
        <v>1163</v>
      </c>
      <c r="B480" s="46" t="s">
        <v>1164</v>
      </c>
      <c r="C480" s="46" t="s">
        <v>1095</v>
      </c>
      <c r="D480" s="139" t="s">
        <v>27</v>
      </c>
      <c r="E480" s="139" t="s">
        <v>28</v>
      </c>
      <c r="F480" s="139" t="s">
        <v>29</v>
      </c>
      <c r="G480" s="139" t="s">
        <v>210</v>
      </c>
      <c r="H480" s="46" t="s">
        <v>1096</v>
      </c>
      <c r="I480" s="46" t="s">
        <v>32</v>
      </c>
      <c r="J480" s="50">
        <v>1901812193.052</v>
      </c>
      <c r="K480" s="143" t="s">
        <v>1119</v>
      </c>
      <c r="L480" s="141"/>
      <c r="M480" s="47"/>
      <c r="N480" s="47" t="s">
        <v>1104</v>
      </c>
      <c r="O480" s="47"/>
      <c r="P480" s="142"/>
      <c r="Q480" s="156">
        <v>42306059</v>
      </c>
      <c r="R480" s="50">
        <v>37269905</v>
      </c>
      <c r="S480" s="50">
        <v>0</v>
      </c>
      <c r="T480" s="175"/>
      <c r="U480" s="175">
        <v>934425</v>
      </c>
      <c r="V480" s="21">
        <v>1015895</v>
      </c>
      <c r="W480" s="12">
        <v>85834</v>
      </c>
      <c r="X480" s="50"/>
      <c r="Y480" s="50"/>
      <c r="Z480" s="44"/>
      <c r="AA480" s="25">
        <v>1.4999999999999999E-2</v>
      </c>
      <c r="AB480" s="12" t="e">
        <f>+R480+S480+T480+U480+V480+W480+Y480+#REF!+#REF!+#REF!-Q480</f>
        <v>#REF!</v>
      </c>
      <c r="AC480" s="145">
        <f t="shared" si="56"/>
        <v>39220225</v>
      </c>
      <c r="AD480" s="56">
        <f t="shared" si="62"/>
        <v>0.95027259532549857</v>
      </c>
      <c r="AE480" s="56">
        <f t="shared" si="63"/>
        <v>2.3825080044798316E-2</v>
      </c>
      <c r="AF480" s="56">
        <f t="shared" si="64"/>
        <v>1.9597048087166696E-2</v>
      </c>
      <c r="AG480" s="56">
        <f t="shared" si="65"/>
        <v>4.9133400417443354E-4</v>
      </c>
      <c r="AH480" s="192">
        <f t="shared" si="66"/>
        <v>2.062255418452227E-2</v>
      </c>
    </row>
    <row r="481" spans="1:34" ht="13.5" customHeight="1" x14ac:dyDescent="0.2">
      <c r="A481" s="45" t="s">
        <v>1165</v>
      </c>
      <c r="B481" s="46" t="s">
        <v>1166</v>
      </c>
      <c r="C481" s="46" t="s">
        <v>1095</v>
      </c>
      <c r="D481" s="139" t="s">
        <v>27</v>
      </c>
      <c r="E481" s="139" t="s">
        <v>28</v>
      </c>
      <c r="F481" s="139" t="s">
        <v>29</v>
      </c>
      <c r="G481" s="139" t="s">
        <v>210</v>
      </c>
      <c r="H481" s="46" t="s">
        <v>1096</v>
      </c>
      <c r="I481" s="46" t="s">
        <v>32</v>
      </c>
      <c r="J481" s="50">
        <v>2023676984.02</v>
      </c>
      <c r="K481" s="143" t="s">
        <v>1119</v>
      </c>
      <c r="L481" s="141"/>
      <c r="M481" s="47"/>
      <c r="N481" s="47" t="s">
        <v>1104</v>
      </c>
      <c r="O481" s="47"/>
      <c r="P481" s="142"/>
      <c r="Q481" s="156">
        <v>47884670</v>
      </c>
      <c r="R481" s="50">
        <v>39654770</v>
      </c>
      <c r="S481" s="50">
        <v>0</v>
      </c>
      <c r="T481" s="175"/>
      <c r="U481" s="175">
        <v>994220</v>
      </c>
      <c r="V481" s="21">
        <v>1081472</v>
      </c>
      <c r="W481" s="12">
        <v>154208</v>
      </c>
      <c r="X481" s="50"/>
      <c r="Y481" s="50"/>
      <c r="Z481" s="44"/>
      <c r="AA481" s="25">
        <v>1.4999999999999999E-2</v>
      </c>
      <c r="AB481" s="12" t="e">
        <f>+R481+S481+T481+U481+V481+W481+Y481+#REF!+#REF!+#REF!-Q481</f>
        <v>#REF!</v>
      </c>
      <c r="AC481" s="145">
        <f t="shared" si="56"/>
        <v>41730462</v>
      </c>
      <c r="AD481" s="56">
        <f t="shared" si="62"/>
        <v>0.95025954900762899</v>
      </c>
      <c r="AE481" s="56">
        <f t="shared" si="63"/>
        <v>2.3824802131354308E-2</v>
      </c>
      <c r="AF481" s="56">
        <f t="shared" si="64"/>
        <v>1.9595404955007431E-2</v>
      </c>
      <c r="AG481" s="56">
        <f t="shared" si="65"/>
        <v>4.9129382201353045E-4</v>
      </c>
      <c r="AH481" s="192">
        <f t="shared" si="66"/>
        <v>2.0621108175625513E-2</v>
      </c>
    </row>
    <row r="482" spans="1:34" ht="13.5" customHeight="1" x14ac:dyDescent="0.2">
      <c r="A482" s="45" t="s">
        <v>1167</v>
      </c>
      <c r="B482" s="46" t="s">
        <v>1168</v>
      </c>
      <c r="C482" s="46" t="s">
        <v>1095</v>
      </c>
      <c r="D482" s="139" t="s">
        <v>27</v>
      </c>
      <c r="E482" s="139" t="s">
        <v>28</v>
      </c>
      <c r="F482" s="139" t="s">
        <v>29</v>
      </c>
      <c r="G482" s="139" t="s">
        <v>210</v>
      </c>
      <c r="H482" s="46" t="s">
        <v>1096</v>
      </c>
      <c r="I482" s="46" t="s">
        <v>32</v>
      </c>
      <c r="J482" s="50">
        <v>2568494879.0240002</v>
      </c>
      <c r="K482" s="143" t="s">
        <v>1119</v>
      </c>
      <c r="L482" s="141"/>
      <c r="M482" s="47"/>
      <c r="N482" s="47" t="s">
        <v>1104</v>
      </c>
      <c r="O482" s="47"/>
      <c r="P482" s="142"/>
      <c r="Q482" s="156">
        <v>60988303</v>
      </c>
      <c r="R482" s="50">
        <v>50354591</v>
      </c>
      <c r="S482" s="50">
        <v>0</v>
      </c>
      <c r="T482" s="175"/>
      <c r="U482" s="175">
        <v>1262130</v>
      </c>
      <c r="V482" s="21">
        <v>1287752</v>
      </c>
      <c r="W482" s="12">
        <v>83830</v>
      </c>
      <c r="X482" s="50"/>
      <c r="Y482" s="50"/>
      <c r="Z482" s="44"/>
      <c r="AA482" s="25">
        <v>1.4999999999999999E-2</v>
      </c>
      <c r="AB482" s="12" t="e">
        <f>+R482+S482+T482+U482+V482+W482+Y482+#REF!+#REF!+#REF!-Q482</f>
        <v>#REF!</v>
      </c>
      <c r="AC482" s="145">
        <f t="shared" si="56"/>
        <v>52904473</v>
      </c>
      <c r="AD482" s="56">
        <f t="shared" si="62"/>
        <v>0.95180214723998857</v>
      </c>
      <c r="AE482" s="56">
        <f t="shared" si="63"/>
        <v>2.3856772942431541E-2</v>
      </c>
      <c r="AF482" s="56">
        <f t="shared" si="64"/>
        <v>1.9604707570658731E-2</v>
      </c>
      <c r="AG482" s="56">
        <f t="shared" si="65"/>
        <v>4.9138894934437074E-4</v>
      </c>
      <c r="AH482" s="192">
        <f t="shared" si="66"/>
        <v>2.059746096130163E-2</v>
      </c>
    </row>
    <row r="483" spans="1:34" ht="13.5" customHeight="1" x14ac:dyDescent="0.2">
      <c r="A483" s="45" t="s">
        <v>1169</v>
      </c>
      <c r="B483" s="46" t="s">
        <v>1170</v>
      </c>
      <c r="C483" s="46" t="s">
        <v>1095</v>
      </c>
      <c r="D483" s="46" t="s">
        <v>402</v>
      </c>
      <c r="E483" s="139" t="s">
        <v>380</v>
      </c>
      <c r="F483" s="139" t="s">
        <v>79</v>
      </c>
      <c r="G483" s="46" t="s">
        <v>164</v>
      </c>
      <c r="H483" s="46" t="s">
        <v>1147</v>
      </c>
      <c r="I483" s="46" t="s">
        <v>32</v>
      </c>
      <c r="J483" s="50">
        <v>2890031806.8800001</v>
      </c>
      <c r="K483" s="140" t="s">
        <v>1103</v>
      </c>
      <c r="L483" s="141"/>
      <c r="M483" s="47"/>
      <c r="N483" s="47" t="s">
        <v>1098</v>
      </c>
      <c r="O483" s="47"/>
      <c r="P483" s="142"/>
      <c r="Q483" s="156">
        <v>60670369</v>
      </c>
      <c r="R483" s="50">
        <v>57638243</v>
      </c>
      <c r="S483" s="50">
        <v>0</v>
      </c>
      <c r="T483" s="175"/>
      <c r="U483" s="175">
        <v>1444751</v>
      </c>
      <c r="V483" s="21">
        <v>1424580</v>
      </c>
      <c r="W483" s="12">
        <v>162795</v>
      </c>
      <c r="X483" s="50"/>
      <c r="Y483" s="50"/>
      <c r="Z483" s="44"/>
      <c r="AA483" s="26" t="s">
        <v>1122</v>
      </c>
      <c r="AB483" s="12" t="e">
        <f>+R483+S483+T483+U483+V483+W483+Y483+#REF!+#REF!+#REF!-Q483</f>
        <v>#REF!</v>
      </c>
      <c r="AC483" s="145">
        <f t="shared" si="56"/>
        <v>60507574</v>
      </c>
      <c r="AD483" s="56">
        <f t="shared" si="62"/>
        <v>0.95257897796398183</v>
      </c>
      <c r="AE483" s="56">
        <f t="shared" si="63"/>
        <v>2.387719263046309E-2</v>
      </c>
      <c r="AF483" s="56">
        <f t="shared" si="64"/>
        <v>1.994380922133334E-2</v>
      </c>
      <c r="AG483" s="56">
        <f t="shared" si="65"/>
        <v>4.9990833891884186E-4</v>
      </c>
      <c r="AH483" s="192">
        <f t="shared" si="66"/>
        <v>2.0936646391211292E-2</v>
      </c>
    </row>
    <row r="484" spans="1:34" ht="13.5" customHeight="1" x14ac:dyDescent="0.2">
      <c r="A484" s="45" t="s">
        <v>1171</v>
      </c>
      <c r="B484" s="46" t="s">
        <v>1172</v>
      </c>
      <c r="C484" s="46" t="s">
        <v>1095</v>
      </c>
      <c r="D484" s="139" t="s">
        <v>27</v>
      </c>
      <c r="E484" s="139" t="s">
        <v>28</v>
      </c>
      <c r="F484" s="139" t="s">
        <v>29</v>
      </c>
      <c r="G484" s="139" t="s">
        <v>210</v>
      </c>
      <c r="H484" s="46" t="s">
        <v>1096</v>
      </c>
      <c r="I484" s="46" t="s">
        <v>32</v>
      </c>
      <c r="J484" s="50">
        <v>2340789712.5159998</v>
      </c>
      <c r="K484" s="143" t="s">
        <v>1119</v>
      </c>
      <c r="L484" s="141"/>
      <c r="M484" s="47"/>
      <c r="N484" s="47" t="s">
        <v>1104</v>
      </c>
      <c r="O484" s="47"/>
      <c r="P484" s="142"/>
      <c r="Q484" s="156">
        <v>65592023</v>
      </c>
      <c r="R484" s="50">
        <v>45056365</v>
      </c>
      <c r="S484" s="50">
        <v>0</v>
      </c>
      <c r="T484" s="175"/>
      <c r="U484" s="175">
        <v>1149904</v>
      </c>
      <c r="V484" s="21">
        <v>1231752</v>
      </c>
      <c r="W484" s="12">
        <v>154002</v>
      </c>
      <c r="X484" s="50"/>
      <c r="Y484" s="50"/>
      <c r="Z484" s="44"/>
      <c r="AA484" s="25">
        <v>1.4999999999999999E-2</v>
      </c>
      <c r="AB484" s="12" t="e">
        <f>+R484+S484+T484+U484+V484+W484+Y484+#REF!+#REF!+#REF!-Q484</f>
        <v>#REF!</v>
      </c>
      <c r="AC484" s="145">
        <f t="shared" si="56"/>
        <v>47438021</v>
      </c>
      <c r="AD484" s="56">
        <f t="shared" si="62"/>
        <v>0.94979436431380648</v>
      </c>
      <c r="AE484" s="56">
        <f t="shared" si="63"/>
        <v>2.424013430071208E-2</v>
      </c>
      <c r="AF484" s="56">
        <f t="shared" si="64"/>
        <v>1.9248360824164392E-2</v>
      </c>
      <c r="AG484" s="56">
        <f t="shared" si="65"/>
        <v>4.9124617809603443E-4</v>
      </c>
      <c r="AH484" s="192">
        <f t="shared" si="66"/>
        <v>2.0265819157677004E-2</v>
      </c>
    </row>
    <row r="485" spans="1:34" ht="13.5" customHeight="1" x14ac:dyDescent="0.2">
      <c r="A485" s="45" t="s">
        <v>1173</v>
      </c>
      <c r="B485" s="46" t="s">
        <v>1174</v>
      </c>
      <c r="C485" s="46" t="s">
        <v>1095</v>
      </c>
      <c r="D485" s="139" t="s">
        <v>27</v>
      </c>
      <c r="E485" s="139" t="s">
        <v>28</v>
      </c>
      <c r="F485" s="139" t="s">
        <v>79</v>
      </c>
      <c r="G485" s="46" t="s">
        <v>164</v>
      </c>
      <c r="H485" s="46" t="s">
        <v>1147</v>
      </c>
      <c r="I485" s="46" t="s">
        <v>32</v>
      </c>
      <c r="J485" s="50">
        <v>3722515809.3600001</v>
      </c>
      <c r="K485" s="140" t="s">
        <v>1103</v>
      </c>
      <c r="L485" s="141"/>
      <c r="M485" s="47"/>
      <c r="N485" s="47" t="s">
        <v>1098</v>
      </c>
      <c r="O485" s="47"/>
      <c r="P485" s="142"/>
      <c r="Q485" s="156">
        <v>77825935</v>
      </c>
      <c r="R485" s="50">
        <v>74239865</v>
      </c>
      <c r="S485" s="50">
        <v>0</v>
      </c>
      <c r="T485" s="175"/>
      <c r="U485" s="175">
        <v>1861176</v>
      </c>
      <c r="V485" s="21">
        <v>1634580</v>
      </c>
      <c r="W485" s="12">
        <v>90314</v>
      </c>
      <c r="X485" s="50"/>
      <c r="Y485" s="50"/>
      <c r="Z485" s="44"/>
      <c r="AA485" s="25">
        <v>2.0899999999999998E-2</v>
      </c>
      <c r="AB485" s="12" t="e">
        <f>+R485+S485+T485+U485+V485+W485+Y485+#REF!+#REF!+#REF!-Q485</f>
        <v>#REF!</v>
      </c>
      <c r="AC485" s="145">
        <f t="shared" si="56"/>
        <v>77735621</v>
      </c>
      <c r="AD485" s="56">
        <f t="shared" si="62"/>
        <v>0.9550301913713406</v>
      </c>
      <c r="AE485" s="56">
        <f t="shared" si="63"/>
        <v>2.3942382862034383E-2</v>
      </c>
      <c r="AF485" s="56">
        <f t="shared" si="64"/>
        <v>1.9943465334204668E-2</v>
      </c>
      <c r="AG485" s="56">
        <f t="shared" si="65"/>
        <v>4.9997799749304105E-4</v>
      </c>
      <c r="AH485" s="192">
        <f t="shared" si="66"/>
        <v>2.0882549593084155E-2</v>
      </c>
    </row>
    <row r="486" spans="1:34" ht="13.5" customHeight="1" x14ac:dyDescent="0.2">
      <c r="A486" s="45" t="s">
        <v>1175</v>
      </c>
      <c r="B486" s="46" t="s">
        <v>1176</v>
      </c>
      <c r="C486" s="46" t="s">
        <v>1095</v>
      </c>
      <c r="D486" s="139" t="s">
        <v>27</v>
      </c>
      <c r="E486" s="139" t="s">
        <v>28</v>
      </c>
      <c r="F486" s="139" t="s">
        <v>79</v>
      </c>
      <c r="G486" s="46" t="s">
        <v>164</v>
      </c>
      <c r="H486" s="46" t="s">
        <v>1147</v>
      </c>
      <c r="I486" s="46" t="s">
        <v>32</v>
      </c>
      <c r="J486" s="50">
        <v>1314759658.484</v>
      </c>
      <c r="K486" s="140" t="s">
        <v>1103</v>
      </c>
      <c r="L486" s="141"/>
      <c r="M486" s="47"/>
      <c r="N486" s="47" t="s">
        <v>1098</v>
      </c>
      <c r="O486" s="47"/>
      <c r="P486" s="142"/>
      <c r="Q486" s="156">
        <v>27686433</v>
      </c>
      <c r="R486" s="50">
        <v>26217829</v>
      </c>
      <c r="S486" s="50">
        <v>0</v>
      </c>
      <c r="T486" s="175"/>
      <c r="U486" s="175">
        <v>657398</v>
      </c>
      <c r="V486" s="21">
        <v>720859</v>
      </c>
      <c r="W486" s="12">
        <v>90347</v>
      </c>
      <c r="X486" s="50"/>
      <c r="Y486" s="50"/>
      <c r="Z486" s="44"/>
      <c r="AA486" s="25">
        <v>2.1000000000000001E-2</v>
      </c>
      <c r="AB486" s="12" t="e">
        <f>+R486+S486+T486+U486+V486+W486+Y486+#REF!+#REF!+#REF!-Q486</f>
        <v>#REF!</v>
      </c>
      <c r="AC486" s="145">
        <f t="shared" si="56"/>
        <v>27596086</v>
      </c>
      <c r="AD486" s="56">
        <f t="shared" si="62"/>
        <v>0.95005606954551458</v>
      </c>
      <c r="AE486" s="56">
        <f t="shared" si="63"/>
        <v>2.3822146372496446E-2</v>
      </c>
      <c r="AF486" s="56">
        <f t="shared" si="64"/>
        <v>1.9941157177145816E-2</v>
      </c>
      <c r="AG486" s="56">
        <f t="shared" si="65"/>
        <v>5.0001382059289908E-4</v>
      </c>
      <c r="AH486" s="192">
        <f t="shared" si="66"/>
        <v>2.0989452955850509E-2</v>
      </c>
    </row>
    <row r="487" spans="1:34" ht="13.5" customHeight="1" x14ac:dyDescent="0.2">
      <c r="A487" s="45" t="s">
        <v>1177</v>
      </c>
      <c r="B487" s="46" t="s">
        <v>1178</v>
      </c>
      <c r="C487" s="46" t="s">
        <v>1095</v>
      </c>
      <c r="D487" s="139" t="s">
        <v>27</v>
      </c>
      <c r="E487" s="139" t="s">
        <v>28</v>
      </c>
      <c r="F487" s="139" t="s">
        <v>79</v>
      </c>
      <c r="G487" s="46" t="s">
        <v>164</v>
      </c>
      <c r="H487" s="46" t="s">
        <v>1147</v>
      </c>
      <c r="I487" s="46" t="s">
        <v>32</v>
      </c>
      <c r="J487" s="50">
        <v>2183276767.0440001</v>
      </c>
      <c r="K487" s="140" t="s">
        <v>1103</v>
      </c>
      <c r="L487" s="141"/>
      <c r="M487" s="47"/>
      <c r="N487" s="47" t="s">
        <v>1098</v>
      </c>
      <c r="O487" s="47"/>
      <c r="P487" s="142"/>
      <c r="Q487" s="156">
        <v>45990578</v>
      </c>
      <c r="R487" s="50">
        <v>43535143</v>
      </c>
      <c r="S487" s="50">
        <v>0</v>
      </c>
      <c r="T487" s="175"/>
      <c r="U487" s="175">
        <v>1091597</v>
      </c>
      <c r="V487" s="21">
        <v>1203084</v>
      </c>
      <c r="W487" s="12">
        <v>160754</v>
      </c>
      <c r="X487" s="50"/>
      <c r="Y487" s="50"/>
      <c r="Z487" s="44"/>
      <c r="AA487" s="25">
        <v>2.1000000000000001E-2</v>
      </c>
      <c r="AB487" s="12" t="e">
        <f>+R487+S487+T487+U487+V487+W487+Y487+#REF!+#REF!+#REF!-Q487</f>
        <v>#REF!</v>
      </c>
      <c r="AC487" s="145">
        <f t="shared" si="56"/>
        <v>45829824</v>
      </c>
      <c r="AD487" s="56">
        <f t="shared" si="62"/>
        <v>0.94993039903448029</v>
      </c>
      <c r="AE487" s="56">
        <f t="shared" si="63"/>
        <v>2.3818485534659702E-2</v>
      </c>
      <c r="AF487" s="56">
        <f t="shared" si="64"/>
        <v>1.9940276769831365E-2</v>
      </c>
      <c r="AG487" s="56">
        <f t="shared" si="65"/>
        <v>4.9998104522402985E-4</v>
      </c>
      <c r="AH487" s="192">
        <f t="shared" si="66"/>
        <v>2.0991302931350424E-2</v>
      </c>
    </row>
    <row r="488" spans="1:34" ht="13.5" customHeight="1" x14ac:dyDescent="0.2">
      <c r="A488" s="45" t="s">
        <v>1179</v>
      </c>
      <c r="B488" s="46" t="s">
        <v>1180</v>
      </c>
      <c r="C488" s="46" t="s">
        <v>1095</v>
      </c>
      <c r="D488" s="139" t="s">
        <v>27</v>
      </c>
      <c r="E488" s="139" t="s">
        <v>28</v>
      </c>
      <c r="F488" s="139" t="s">
        <v>41</v>
      </c>
      <c r="G488" s="139" t="s">
        <v>247</v>
      </c>
      <c r="H488" s="46" t="s">
        <v>1102</v>
      </c>
      <c r="I488" s="46" t="s">
        <v>32</v>
      </c>
      <c r="J488" s="50">
        <v>4812998631.4392014</v>
      </c>
      <c r="K488" s="140" t="s">
        <v>1103</v>
      </c>
      <c r="L488" s="141">
        <v>0.2</v>
      </c>
      <c r="M488" s="47" t="s">
        <v>68</v>
      </c>
      <c r="N488" s="47" t="s">
        <v>1098</v>
      </c>
      <c r="O488" s="47"/>
      <c r="P488" s="142"/>
      <c r="Q488" s="156">
        <v>106492546.05101721</v>
      </c>
      <c r="R488" s="50">
        <v>94451838.275801331</v>
      </c>
      <c r="S488" s="50">
        <v>0</v>
      </c>
      <c r="T488" s="175"/>
      <c r="U488" s="175">
        <v>2405017.1193975378</v>
      </c>
      <c r="V488" s="21">
        <v>1890725.776568955</v>
      </c>
      <c r="W488" s="12">
        <v>7744964.8792493949</v>
      </c>
      <c r="X488" s="50"/>
      <c r="Y488" s="50"/>
      <c r="Z488" s="44">
        <v>4.7555600000000007E-3</v>
      </c>
      <c r="AA488" s="28">
        <v>2.545E-2</v>
      </c>
      <c r="AB488" s="12" t="e">
        <f>+R488+S488+T488+U488+V488+W488+Y488+#REF!+#REF!+#REF!-Q488</f>
        <v>#REF!</v>
      </c>
      <c r="AC488" s="145">
        <f t="shared" si="56"/>
        <v>98747581.171767816</v>
      </c>
      <c r="AD488" s="56">
        <f t="shared" si="62"/>
        <v>0.95649774055230585</v>
      </c>
      <c r="AE488" s="56">
        <f t="shared" si="63"/>
        <v>2.4355200308290064E-2</v>
      </c>
      <c r="AF488" s="56">
        <f t="shared" si="64"/>
        <v>1.9624322695383351E-2</v>
      </c>
      <c r="AG488" s="56">
        <f t="shared" si="65"/>
        <v>4.9969204306180741E-4</v>
      </c>
      <c r="AH488" s="192">
        <f t="shared" si="66"/>
        <v>2.5272412119328347E-2</v>
      </c>
    </row>
    <row r="489" spans="1:34" ht="13.5" customHeight="1" x14ac:dyDescent="0.2">
      <c r="A489" s="45" t="s">
        <v>1181</v>
      </c>
      <c r="B489" s="46" t="s">
        <v>1182</v>
      </c>
      <c r="C489" s="46" t="s">
        <v>1095</v>
      </c>
      <c r="D489" s="139" t="s">
        <v>27</v>
      </c>
      <c r="E489" s="139" t="s">
        <v>28</v>
      </c>
      <c r="F489" s="139" t="s">
        <v>41</v>
      </c>
      <c r="G489" s="139" t="s">
        <v>247</v>
      </c>
      <c r="H489" s="46" t="s">
        <v>1102</v>
      </c>
      <c r="I489" s="46" t="s">
        <v>53</v>
      </c>
      <c r="J489" s="50">
        <v>345317.85760000028</v>
      </c>
      <c r="K489" s="140" t="s">
        <v>1103</v>
      </c>
      <c r="L489" s="141">
        <v>0.2</v>
      </c>
      <c r="M489" s="47" t="s">
        <v>68</v>
      </c>
      <c r="N489" s="47" t="s">
        <v>1098</v>
      </c>
      <c r="O489" s="47"/>
      <c r="P489" s="142"/>
      <c r="Q489" s="156">
        <v>7486.3665062519312</v>
      </c>
      <c r="R489" s="50">
        <v>6639.9114749602613</v>
      </c>
      <c r="S489" s="50">
        <v>0</v>
      </c>
      <c r="T489" s="175"/>
      <c r="U489" s="175">
        <v>169.071360177591</v>
      </c>
      <c r="V489" s="21">
        <v>132.91696603283339</v>
      </c>
      <c r="W489" s="12">
        <v>544.46670508124612</v>
      </c>
      <c r="X489" s="50"/>
      <c r="Y489" s="50"/>
      <c r="Z489" s="44">
        <v>4.7555600000000007E-3</v>
      </c>
      <c r="AA489" s="28">
        <v>2.545E-2</v>
      </c>
      <c r="AB489" s="12" t="e">
        <f>+R489+S489+T489+U489+V489+W489+Y489+#REF!+#REF!+#REF!-Q489</f>
        <v>#REF!</v>
      </c>
      <c r="AC489" s="145">
        <f t="shared" si="56"/>
        <v>6941.8998011706854</v>
      </c>
      <c r="AD489" s="56">
        <f t="shared" si="62"/>
        <v>0.95649774055230574</v>
      </c>
      <c r="AE489" s="56">
        <f t="shared" si="63"/>
        <v>2.4355200308290064E-2</v>
      </c>
      <c r="AF489" s="56">
        <f t="shared" si="64"/>
        <v>1.922840458095167E-2</v>
      </c>
      <c r="AG489" s="56">
        <f t="shared" si="65"/>
        <v>4.8961082219337526E-4</v>
      </c>
      <c r="AH489" s="192">
        <f t="shared" si="66"/>
        <v>2.4858487341834289E-2</v>
      </c>
    </row>
    <row r="490" spans="1:34" ht="13.5" customHeight="1" x14ac:dyDescent="0.2">
      <c r="A490" s="45" t="s">
        <v>1184</v>
      </c>
      <c r="B490" s="46" t="s">
        <v>1185</v>
      </c>
      <c r="C490" s="46" t="s">
        <v>1095</v>
      </c>
      <c r="D490" s="139" t="s">
        <v>27</v>
      </c>
      <c r="E490" s="139" t="s">
        <v>28</v>
      </c>
      <c r="F490" s="139" t="s">
        <v>79</v>
      </c>
      <c r="G490" s="139" t="s">
        <v>73</v>
      </c>
      <c r="H490" s="46" t="s">
        <v>1186</v>
      </c>
      <c r="I490" s="46" t="s">
        <v>32</v>
      </c>
      <c r="J490" s="50">
        <v>4576902098.169199</v>
      </c>
      <c r="K490" s="140" t="s">
        <v>1103</v>
      </c>
      <c r="L490" s="141">
        <v>0.2</v>
      </c>
      <c r="M490" s="47" t="s">
        <v>68</v>
      </c>
      <c r="N490" s="47" t="s">
        <v>1104</v>
      </c>
      <c r="O490" s="48">
        <v>1E-4</v>
      </c>
      <c r="P490" s="142"/>
      <c r="Q490" s="156">
        <v>225387709.99890655</v>
      </c>
      <c r="R490" s="50">
        <v>92732156.192550182</v>
      </c>
      <c r="S490" s="50">
        <v>127253835.4438834</v>
      </c>
      <c r="T490" s="175"/>
      <c r="U490" s="175">
        <v>2267899.6709133475</v>
      </c>
      <c r="V490" s="21">
        <v>1836080.0507776258</v>
      </c>
      <c r="W490" s="12">
        <v>1297738.6407819667</v>
      </c>
      <c r="X490" s="50"/>
      <c r="Y490" s="50"/>
      <c r="Z490" s="44"/>
      <c r="AA490" s="25">
        <v>2.0799999999999999E-2</v>
      </c>
      <c r="AB490" s="12" t="e">
        <f>+R490+S490+T490+U490+V490+W490+Y490+#REF!+#REF!+#REF!-Q490</f>
        <v>#REF!</v>
      </c>
      <c r="AC490" s="145">
        <f t="shared" si="56"/>
        <v>96836135.914241165</v>
      </c>
      <c r="AD490" s="56">
        <f t="shared" si="62"/>
        <v>0.95761933618122164</v>
      </c>
      <c r="AE490" s="56">
        <f t="shared" si="63"/>
        <v>2.3419972818017203E-2</v>
      </c>
      <c r="AF490" s="56">
        <f t="shared" si="64"/>
        <v>2.0260900103072743E-2</v>
      </c>
      <c r="AG490" s="56">
        <f t="shared" si="65"/>
        <v>4.9550976233914362E-4</v>
      </c>
      <c r="AH490" s="192">
        <f t="shared" si="66"/>
        <v>2.1157572051404915E-2</v>
      </c>
    </row>
    <row r="491" spans="1:34" ht="13.5" customHeight="1" x14ac:dyDescent="0.2">
      <c r="A491" s="45" t="s">
        <v>1187</v>
      </c>
      <c r="B491" s="46" t="s">
        <v>1188</v>
      </c>
      <c r="C491" s="46" t="s">
        <v>1095</v>
      </c>
      <c r="D491" s="139" t="s">
        <v>27</v>
      </c>
      <c r="E491" s="139" t="s">
        <v>28</v>
      </c>
      <c r="F491" s="139" t="s">
        <v>79</v>
      </c>
      <c r="G491" s="139" t="s">
        <v>73</v>
      </c>
      <c r="H491" s="46" t="s">
        <v>1186</v>
      </c>
      <c r="I491" s="46" t="s">
        <v>53</v>
      </c>
      <c r="J491" s="50">
        <v>6285249.5477599967</v>
      </c>
      <c r="K491" s="140" t="s">
        <v>1103</v>
      </c>
      <c r="L491" s="141">
        <v>0.2</v>
      </c>
      <c r="M491" s="47" t="s">
        <v>68</v>
      </c>
      <c r="N491" s="47" t="s">
        <v>1104</v>
      </c>
      <c r="O491" s="48">
        <v>1E-4</v>
      </c>
      <c r="P491" s="142"/>
      <c r="Q491" s="156">
        <v>271597.14504046697</v>
      </c>
      <c r="R491" s="50">
        <v>124811.42242723062</v>
      </c>
      <c r="S491" s="50">
        <v>139515.36268575201</v>
      </c>
      <c r="T491" s="175"/>
      <c r="U491" s="175">
        <v>3052.4447556378864</v>
      </c>
      <c r="V491" s="21">
        <v>2471.2437652369354</v>
      </c>
      <c r="W491" s="12">
        <v>1746.6714066095501</v>
      </c>
      <c r="X491" s="50"/>
      <c r="Y491" s="50"/>
      <c r="Z491" s="44"/>
      <c r="AA491" s="25">
        <v>2.0799999999999999E-2</v>
      </c>
      <c r="AB491" s="12" t="e">
        <f>+R491+S491+T491+U491+V491+W491+Y491+#REF!+#REF!+#REF!-Q491</f>
        <v>#REF!</v>
      </c>
      <c r="AC491" s="145">
        <f t="shared" si="56"/>
        <v>130335.11094810544</v>
      </c>
      <c r="AD491" s="56">
        <f t="shared" si="62"/>
        <v>0.95761933618122175</v>
      </c>
      <c r="AE491" s="56">
        <f t="shared" si="63"/>
        <v>2.3419972818017207E-2</v>
      </c>
      <c r="AF491" s="56">
        <f t="shared" si="64"/>
        <v>1.9857830859191936E-2</v>
      </c>
      <c r="AG491" s="56">
        <f t="shared" si="65"/>
        <v>4.856521180970052E-4</v>
      </c>
      <c r="AH491" s="192">
        <f t="shared" si="66"/>
        <v>2.0736664464588463E-2</v>
      </c>
    </row>
    <row r="492" spans="1:34" ht="13.5" customHeight="1" x14ac:dyDescent="0.2">
      <c r="A492" s="45" t="s">
        <v>1189</v>
      </c>
      <c r="B492" s="46" t="s">
        <v>1190</v>
      </c>
      <c r="C492" s="46" t="s">
        <v>1095</v>
      </c>
      <c r="D492" s="139" t="s">
        <v>27</v>
      </c>
      <c r="E492" s="139" t="s">
        <v>28</v>
      </c>
      <c r="F492" s="139" t="s">
        <v>29</v>
      </c>
      <c r="G492" s="139" t="s">
        <v>210</v>
      </c>
      <c r="H492" s="46" t="s">
        <v>1096</v>
      </c>
      <c r="I492" s="46" t="s">
        <v>32</v>
      </c>
      <c r="J492" s="50">
        <v>1596472271.5039999</v>
      </c>
      <c r="K492" s="140" t="s">
        <v>1119</v>
      </c>
      <c r="L492" s="141"/>
      <c r="M492" s="47"/>
      <c r="N492" s="47" t="s">
        <v>1098</v>
      </c>
      <c r="O492" s="49"/>
      <c r="P492" s="142"/>
      <c r="Q492" s="156">
        <v>18052616</v>
      </c>
      <c r="R492" s="50">
        <v>16768406</v>
      </c>
      <c r="S492" s="50">
        <v>0</v>
      </c>
      <c r="T492" s="175"/>
      <c r="U492" s="175">
        <v>797942</v>
      </c>
      <c r="V492" s="21">
        <v>400000</v>
      </c>
      <c r="W492" s="12">
        <v>86268</v>
      </c>
      <c r="X492" s="50"/>
      <c r="Y492" s="50"/>
      <c r="Z492" s="44"/>
      <c r="AA492" s="25">
        <v>0.01</v>
      </c>
      <c r="AB492" s="12" t="e">
        <f>+R492+S492+T492+U492+V492+W492+Y492+#REF!+#REF!+#REF!-Q492</f>
        <v>#REF!</v>
      </c>
      <c r="AC492" s="145">
        <f t="shared" si="56"/>
        <v>17966348</v>
      </c>
      <c r="AD492" s="56">
        <f t="shared" si="62"/>
        <v>0.93332301033020182</v>
      </c>
      <c r="AE492" s="56">
        <f t="shared" si="63"/>
        <v>4.4413143951124626E-2</v>
      </c>
      <c r="AF492" s="56">
        <f t="shared" si="64"/>
        <v>1.0503411991116431E-2</v>
      </c>
      <c r="AG492" s="56">
        <f t="shared" si="65"/>
        <v>4.998157589347149E-4</v>
      </c>
      <c r="AH492" s="192">
        <f t="shared" si="66"/>
        <v>1.1253780175633313E-2</v>
      </c>
    </row>
    <row r="493" spans="1:34" ht="13.5" customHeight="1" x14ac:dyDescent="0.2">
      <c r="A493" s="45" t="s">
        <v>1191</v>
      </c>
      <c r="B493" s="46" t="s">
        <v>1192</v>
      </c>
      <c r="C493" s="46" t="s">
        <v>1095</v>
      </c>
      <c r="D493" s="139" t="s">
        <v>27</v>
      </c>
      <c r="E493" s="139" t="s">
        <v>28</v>
      </c>
      <c r="F493" s="139" t="s">
        <v>29</v>
      </c>
      <c r="G493" s="139" t="s">
        <v>210</v>
      </c>
      <c r="H493" s="46" t="s">
        <v>1096</v>
      </c>
      <c r="I493" s="46" t="s">
        <v>32</v>
      </c>
      <c r="J493" s="50">
        <v>1061153995.408</v>
      </c>
      <c r="K493" s="140" t="s">
        <v>1119</v>
      </c>
      <c r="L493" s="141"/>
      <c r="M493" s="47"/>
      <c r="N493" s="47" t="s">
        <v>1098</v>
      </c>
      <c r="O493" s="49"/>
      <c r="P493" s="142"/>
      <c r="Q493" s="156">
        <v>12087785</v>
      </c>
      <c r="R493" s="50">
        <v>11205111</v>
      </c>
      <c r="S493" s="50">
        <v>0</v>
      </c>
      <c r="T493" s="175"/>
      <c r="U493" s="175">
        <v>530406</v>
      </c>
      <c r="V493" s="21">
        <v>266000</v>
      </c>
      <c r="W493" s="12">
        <v>86268</v>
      </c>
      <c r="X493" s="50"/>
      <c r="Y493" s="50"/>
      <c r="Z493" s="44"/>
      <c r="AA493" s="25">
        <v>0.01</v>
      </c>
      <c r="AB493" s="12" t="e">
        <f>+R493+S493+T493+U493+V493+W493+Y493+#REF!+#REF!+#REF!-Q493</f>
        <v>#REF!</v>
      </c>
      <c r="AC493" s="145">
        <f t="shared" ref="AC493:AC534" si="67">+R493+T493+U493+V493</f>
        <v>12001517</v>
      </c>
      <c r="AD493" s="56">
        <f t="shared" ref="AD493:AD524" si="68">+R493/AC493</f>
        <v>0.93364122218882828</v>
      </c>
      <c r="AE493" s="56">
        <f t="shared" ref="AE493:AE524" si="69">U493/AC493</f>
        <v>4.4194913026411577E-2</v>
      </c>
      <c r="AF493" s="56">
        <f t="shared" ref="AF493:AF524" si="70">+R493/J493</f>
        <v>1.0559363719581322E-2</v>
      </c>
      <c r="AG493" s="56">
        <f t="shared" ref="AG493:AG524" si="71">+U493/J493</f>
        <v>4.9983885684383228E-4</v>
      </c>
      <c r="AH493" s="192">
        <f t="shared" ref="AH493:AH524" si="72">+AC493/J493+Z493</f>
        <v>1.1309873073969412E-2</v>
      </c>
    </row>
    <row r="494" spans="1:34" ht="13.5" customHeight="1" x14ac:dyDescent="0.2">
      <c r="A494" s="45" t="s">
        <v>1193</v>
      </c>
      <c r="B494" s="46" t="s">
        <v>1194</v>
      </c>
      <c r="C494" s="46" t="s">
        <v>1095</v>
      </c>
      <c r="D494" s="139" t="s">
        <v>27</v>
      </c>
      <c r="E494" s="139" t="s">
        <v>28</v>
      </c>
      <c r="F494" s="139" t="s">
        <v>79</v>
      </c>
      <c r="G494" s="46" t="s">
        <v>164</v>
      </c>
      <c r="H494" s="46" t="s">
        <v>1102</v>
      </c>
      <c r="I494" s="46" t="s">
        <v>32</v>
      </c>
      <c r="J494" s="50">
        <v>1074864895.596</v>
      </c>
      <c r="K494" s="140" t="s">
        <v>1103</v>
      </c>
      <c r="L494" s="141"/>
      <c r="M494" s="47"/>
      <c r="N494" s="47" t="s">
        <v>1098</v>
      </c>
      <c r="O494" s="47"/>
      <c r="P494" s="142"/>
      <c r="Q494" s="156">
        <v>17344041</v>
      </c>
      <c r="R494" s="50">
        <v>16144440</v>
      </c>
      <c r="S494" s="50">
        <v>0</v>
      </c>
      <c r="T494" s="175"/>
      <c r="U494" s="175">
        <v>537443</v>
      </c>
      <c r="V494" s="21">
        <v>575421</v>
      </c>
      <c r="W494" s="12">
        <v>86737</v>
      </c>
      <c r="X494" s="50"/>
      <c r="Y494" s="50"/>
      <c r="Z494" s="44"/>
      <c r="AA494" s="25">
        <v>1.5800000000000002E-2</v>
      </c>
      <c r="AB494" s="12" t="e">
        <f>+R494+S494+T494+U494+V494+W494+Y494+#REF!+#REF!+#REF!-Q494</f>
        <v>#REF!</v>
      </c>
      <c r="AC494" s="145">
        <f t="shared" si="67"/>
        <v>17257304</v>
      </c>
      <c r="AD494" s="56">
        <f t="shared" si="68"/>
        <v>0.93551344984129614</v>
      </c>
      <c r="AE494" s="56">
        <f t="shared" si="69"/>
        <v>3.1142929393838111E-2</v>
      </c>
      <c r="AF494" s="56">
        <f t="shared" si="70"/>
        <v>1.5019971408637452E-2</v>
      </c>
      <c r="AG494" s="56">
        <f t="shared" si="71"/>
        <v>5.0000981723567609E-4</v>
      </c>
      <c r="AH494" s="192">
        <f t="shared" si="72"/>
        <v>1.6055323855777268E-2</v>
      </c>
    </row>
    <row r="495" spans="1:34" ht="13.5" customHeight="1" x14ac:dyDescent="0.2">
      <c r="A495" s="45" t="s">
        <v>1195</v>
      </c>
      <c r="B495" s="46" t="s">
        <v>1196</v>
      </c>
      <c r="C495" s="46" t="s">
        <v>1095</v>
      </c>
      <c r="D495" s="139" t="s">
        <v>27</v>
      </c>
      <c r="E495" s="139" t="s">
        <v>28</v>
      </c>
      <c r="F495" s="139" t="s">
        <v>79</v>
      </c>
      <c r="G495" s="139" t="s">
        <v>46</v>
      </c>
      <c r="H495" s="46" t="s">
        <v>1102</v>
      </c>
      <c r="I495" s="46" t="s">
        <v>32</v>
      </c>
      <c r="J495" s="50">
        <v>2528959730.4742413</v>
      </c>
      <c r="K495" s="140" t="s">
        <v>1103</v>
      </c>
      <c r="L495" s="141"/>
      <c r="M495" s="47"/>
      <c r="N495" s="47" t="s">
        <v>1104</v>
      </c>
      <c r="O495" s="48">
        <v>1E-4</v>
      </c>
      <c r="P495" s="142"/>
      <c r="Q495" s="156">
        <v>56693422.548208535</v>
      </c>
      <c r="R495" s="50">
        <v>50577030.031321079</v>
      </c>
      <c r="S495" s="50">
        <v>0</v>
      </c>
      <c r="T495" s="175"/>
      <c r="U495" s="175">
        <v>1253298.7931690903</v>
      </c>
      <c r="V495" s="21">
        <v>1031277.2670608794</v>
      </c>
      <c r="W495" s="12">
        <v>3831816.4566574874</v>
      </c>
      <c r="X495" s="50"/>
      <c r="Y495" s="50"/>
      <c r="Z495" s="44"/>
      <c r="AA495" s="25">
        <v>2.0799999999999999E-2</v>
      </c>
      <c r="AB495" s="12" t="e">
        <f>+R495+S495+T495+U495+V495+W495+Y495+#REF!+#REF!+#REF!-Q495</f>
        <v>#REF!</v>
      </c>
      <c r="AC495" s="145">
        <f t="shared" si="67"/>
        <v>52861606.091551043</v>
      </c>
      <c r="AD495" s="56">
        <f t="shared" si="68"/>
        <v>0.95678194006679806</v>
      </c>
      <c r="AE495" s="56">
        <f t="shared" si="69"/>
        <v>2.3709056266631428E-2</v>
      </c>
      <c r="AF495" s="56">
        <f t="shared" si="70"/>
        <v>1.9999144083578058E-2</v>
      </c>
      <c r="AG495" s="56">
        <f t="shared" si="71"/>
        <v>4.9557878603866362E-4</v>
      </c>
      <c r="AH495" s="192">
        <f t="shared" si="72"/>
        <v>2.0902510014122768E-2</v>
      </c>
    </row>
    <row r="496" spans="1:34" ht="13.5" customHeight="1" x14ac:dyDescent="0.2">
      <c r="A496" s="45" t="s">
        <v>1197</v>
      </c>
      <c r="B496" s="46" t="s">
        <v>1198</v>
      </c>
      <c r="C496" s="46" t="s">
        <v>1095</v>
      </c>
      <c r="D496" s="139" t="s">
        <v>27</v>
      </c>
      <c r="E496" s="139" t="s">
        <v>28</v>
      </c>
      <c r="F496" s="139" t="s">
        <v>79</v>
      </c>
      <c r="G496" s="139" t="s">
        <v>46</v>
      </c>
      <c r="H496" s="46" t="s">
        <v>1102</v>
      </c>
      <c r="I496" s="46" t="s">
        <v>53</v>
      </c>
      <c r="J496" s="50">
        <v>694075.61024000018</v>
      </c>
      <c r="K496" s="140" t="s">
        <v>1103</v>
      </c>
      <c r="L496" s="141"/>
      <c r="M496" s="47"/>
      <c r="N496" s="47" t="s">
        <v>1104</v>
      </c>
      <c r="O496" s="48">
        <v>1E-4</v>
      </c>
      <c r="P496" s="142"/>
      <c r="Q496" s="156">
        <v>15260.30185733251</v>
      </c>
      <c r="R496" s="50">
        <v>13613.938101355996</v>
      </c>
      <c r="S496" s="50">
        <v>0</v>
      </c>
      <c r="T496" s="175"/>
      <c r="U496" s="175">
        <v>337.353383188809</v>
      </c>
      <c r="V496" s="21">
        <v>277.59132694046929</v>
      </c>
      <c r="W496" s="12">
        <v>1031.4190458472378</v>
      </c>
      <c r="X496" s="50"/>
      <c r="Y496" s="50"/>
      <c r="Z496" s="44"/>
      <c r="AA496" s="25">
        <v>2.0799999999999999E-2</v>
      </c>
      <c r="AB496" s="12" t="e">
        <f>+R496+S496+T496+U496+V496+W496+Y496+#REF!+#REF!+#REF!-Q496</f>
        <v>#REF!</v>
      </c>
      <c r="AC496" s="145">
        <f t="shared" si="67"/>
        <v>14228.882811485275</v>
      </c>
      <c r="AD496" s="56">
        <f t="shared" si="68"/>
        <v>0.95678194006679795</v>
      </c>
      <c r="AE496" s="56">
        <f t="shared" si="69"/>
        <v>2.3709056266631418E-2</v>
      </c>
      <c r="AF496" s="56">
        <f t="shared" si="70"/>
        <v>1.9614488537709193E-2</v>
      </c>
      <c r="AG496" s="56">
        <f t="shared" si="71"/>
        <v>4.8604702169574527E-4</v>
      </c>
      <c r="AH496" s="192">
        <f t="shared" si="72"/>
        <v>2.0500479488920746E-2</v>
      </c>
    </row>
    <row r="497" spans="1:34" ht="13.5" customHeight="1" x14ac:dyDescent="0.2">
      <c r="A497" s="45" t="s">
        <v>1199</v>
      </c>
      <c r="B497" s="46" t="s">
        <v>1200</v>
      </c>
      <c r="C497" s="46" t="s">
        <v>1095</v>
      </c>
      <c r="D497" s="139" t="s">
        <v>27</v>
      </c>
      <c r="E497" s="139" t="s">
        <v>28</v>
      </c>
      <c r="F497" s="139" t="s">
        <v>29</v>
      </c>
      <c r="G497" s="139" t="s">
        <v>46</v>
      </c>
      <c r="H497" s="46" t="s">
        <v>1201</v>
      </c>
      <c r="I497" s="46" t="s">
        <v>53</v>
      </c>
      <c r="J497" s="50">
        <v>1382082.16</v>
      </c>
      <c r="K497" s="140" t="s">
        <v>1202</v>
      </c>
      <c r="L497" s="141"/>
      <c r="M497" s="47"/>
      <c r="N497" s="47" t="s">
        <v>1098</v>
      </c>
      <c r="O497" s="47"/>
      <c r="P497" s="142"/>
      <c r="Q497" s="156">
        <v>30134.041405252628</v>
      </c>
      <c r="R497" s="50">
        <v>27545.62</v>
      </c>
      <c r="S497" s="50">
        <v>0</v>
      </c>
      <c r="T497" s="175"/>
      <c r="U497" s="175">
        <v>690.67</v>
      </c>
      <c r="V497" s="21">
        <v>346</v>
      </c>
      <c r="W497" s="12">
        <v>1551.6370796151036</v>
      </c>
      <c r="X497" s="50"/>
      <c r="Y497" s="50"/>
      <c r="Z497" s="44"/>
      <c r="AA497" s="25">
        <v>2.0400000000000001E-2</v>
      </c>
      <c r="AB497" s="12" t="e">
        <f>+R497+S497+T497+U497+V497+W497+Y497+#REF!+#REF!+#REF!-Q497</f>
        <v>#REF!</v>
      </c>
      <c r="AC497" s="145">
        <f t="shared" si="67"/>
        <v>28582.289999999997</v>
      </c>
      <c r="AD497" s="56">
        <f t="shared" si="68"/>
        <v>0.96373033791204277</v>
      </c>
      <c r="AE497" s="56">
        <f t="shared" si="69"/>
        <v>2.4164263955057486E-2</v>
      </c>
      <c r="AF497" s="56">
        <f t="shared" si="70"/>
        <v>1.9930522799020862E-2</v>
      </c>
      <c r="AG497" s="56">
        <f t="shared" si="71"/>
        <v>4.9973150655529771E-4</v>
      </c>
      <c r="AH497" s="192">
        <f t="shared" si="72"/>
        <v>2.0680601216934887E-2</v>
      </c>
    </row>
    <row r="498" spans="1:34" ht="13.5" customHeight="1" x14ac:dyDescent="0.2">
      <c r="A498" s="45" t="s">
        <v>1204</v>
      </c>
      <c r="B498" s="46" t="s">
        <v>1203</v>
      </c>
      <c r="C498" s="46" t="s">
        <v>1095</v>
      </c>
      <c r="D498" s="139" t="s">
        <v>27</v>
      </c>
      <c r="E498" s="139" t="s">
        <v>28</v>
      </c>
      <c r="F498" s="139" t="s">
        <v>29</v>
      </c>
      <c r="G498" s="139" t="s">
        <v>38</v>
      </c>
      <c r="H498" s="46" t="s">
        <v>1096</v>
      </c>
      <c r="I498" s="46" t="s">
        <v>32</v>
      </c>
      <c r="J498" s="50">
        <v>16330012502.712</v>
      </c>
      <c r="K498" s="140" t="s">
        <v>1119</v>
      </c>
      <c r="L498" s="141"/>
      <c r="M498" s="47"/>
      <c r="N498" s="47" t="s">
        <v>1098</v>
      </c>
      <c r="O498" s="47"/>
      <c r="P498" s="142"/>
      <c r="Q498" s="156">
        <v>258025123.13115036</v>
      </c>
      <c r="R498" s="50">
        <v>244367641.00000003</v>
      </c>
      <c r="S498" s="50">
        <v>0</v>
      </c>
      <c r="T498" s="175"/>
      <c r="U498" s="175">
        <v>8178444.3442586204</v>
      </c>
      <c r="V498" s="21">
        <v>5203345.8715333426</v>
      </c>
      <c r="W498" s="12">
        <v>275691.9153584055</v>
      </c>
      <c r="X498" s="50"/>
      <c r="Y498" s="50"/>
      <c r="Z498" s="44"/>
      <c r="AA498" s="25">
        <v>1.5699999999999999E-2</v>
      </c>
      <c r="AB498" s="12" t="e">
        <f>+R498+S498+T498+U498+V498+W498+Y498+#REF!+#REF!+#REF!-Q498</f>
        <v>#REF!</v>
      </c>
      <c r="AC498" s="145">
        <f t="shared" si="67"/>
        <v>257749431.21579197</v>
      </c>
      <c r="AD498" s="56">
        <f t="shared" si="68"/>
        <v>0.9480821736340187</v>
      </c>
      <c r="AE498" s="56">
        <f t="shared" si="69"/>
        <v>3.173021296567477E-2</v>
      </c>
      <c r="AF498" s="56">
        <f t="shared" si="70"/>
        <v>1.4964326632292338E-2</v>
      </c>
      <c r="AG498" s="56">
        <f t="shared" si="71"/>
        <v>5.0082290769222547E-4</v>
      </c>
      <c r="AH498" s="192">
        <f t="shared" si="72"/>
        <v>1.5783786520248307E-2</v>
      </c>
    </row>
    <row r="499" spans="1:34" ht="13.5" customHeight="1" x14ac:dyDescent="0.2">
      <c r="A499" s="45" t="s">
        <v>1205</v>
      </c>
      <c r="B499" s="46" t="s">
        <v>1206</v>
      </c>
      <c r="C499" s="46" t="s">
        <v>1095</v>
      </c>
      <c r="D499" s="139" t="s">
        <v>27</v>
      </c>
      <c r="E499" s="139" t="s">
        <v>28</v>
      </c>
      <c r="F499" s="139" t="s">
        <v>41</v>
      </c>
      <c r="G499" s="139" t="s">
        <v>46</v>
      </c>
      <c r="H499" s="46" t="s">
        <v>1102</v>
      </c>
      <c r="I499" s="46" t="s">
        <v>32</v>
      </c>
      <c r="J499" s="50">
        <v>9857065556.0218754</v>
      </c>
      <c r="K499" s="140" t="s">
        <v>1103</v>
      </c>
      <c r="L499" s="141"/>
      <c r="M499" s="47"/>
      <c r="N499" s="47" t="s">
        <v>1104</v>
      </c>
      <c r="O499" s="48">
        <v>1E-4</v>
      </c>
      <c r="P499" s="142"/>
      <c r="Q499" s="156">
        <v>131676602.25907122</v>
      </c>
      <c r="R499" s="50">
        <v>122974521.43783642</v>
      </c>
      <c r="S499" s="50">
        <v>0</v>
      </c>
      <c r="T499" s="175"/>
      <c r="U499" s="175">
        <v>4885317.8414271912</v>
      </c>
      <c r="V499" s="21">
        <v>3420889.8308458431</v>
      </c>
      <c r="W499" s="12">
        <v>395873.14896176849</v>
      </c>
      <c r="X499" s="50"/>
      <c r="Y499" s="50"/>
      <c r="Z499" s="44">
        <v>3.2209000000000005E-3</v>
      </c>
      <c r="AA499" s="25">
        <v>1.3100000000000001E-2</v>
      </c>
      <c r="AB499" s="12" t="e">
        <f>+R499+S499+T499+U499+V499+W499+Y499+#REF!+#REF!+#REF!-Q499</f>
        <v>#REF!</v>
      </c>
      <c r="AC499" s="145">
        <f t="shared" si="67"/>
        <v>131280729.11010946</v>
      </c>
      <c r="AD499" s="56">
        <f t="shared" si="68"/>
        <v>0.93672942153370931</v>
      </c>
      <c r="AE499" s="56">
        <f t="shared" si="69"/>
        <v>3.7212756773537678E-2</v>
      </c>
      <c r="AF499" s="56">
        <f t="shared" si="70"/>
        <v>1.2475773924695963E-2</v>
      </c>
      <c r="AG499" s="56">
        <f t="shared" si="71"/>
        <v>4.9561584161755465E-4</v>
      </c>
      <c r="AH499" s="192">
        <f t="shared" si="72"/>
        <v>1.6539339282358987E-2</v>
      </c>
    </row>
    <row r="500" spans="1:34" ht="13.5" customHeight="1" x14ac:dyDescent="0.2">
      <c r="A500" s="45" t="s">
        <v>1207</v>
      </c>
      <c r="B500" s="46" t="s">
        <v>1208</v>
      </c>
      <c r="C500" s="46" t="s">
        <v>1095</v>
      </c>
      <c r="D500" s="139" t="s">
        <v>27</v>
      </c>
      <c r="E500" s="139" t="s">
        <v>28</v>
      </c>
      <c r="F500" s="139" t="s">
        <v>41</v>
      </c>
      <c r="G500" s="139" t="s">
        <v>46</v>
      </c>
      <c r="H500" s="46" t="s">
        <v>1102</v>
      </c>
      <c r="I500" s="46" t="s">
        <v>53</v>
      </c>
      <c r="J500" s="50">
        <v>870952.39035999984</v>
      </c>
      <c r="K500" s="140" t="s">
        <v>1103</v>
      </c>
      <c r="L500" s="141"/>
      <c r="M500" s="47"/>
      <c r="N500" s="47" t="s">
        <v>1104</v>
      </c>
      <c r="O500" s="48">
        <v>1E-4</v>
      </c>
      <c r="P500" s="142"/>
      <c r="Q500" s="156">
        <v>11412.276478288057</v>
      </c>
      <c r="R500" s="50">
        <v>10658.07603140116</v>
      </c>
      <c r="S500" s="50">
        <v>0</v>
      </c>
      <c r="T500" s="175"/>
      <c r="U500" s="175">
        <v>423.40550207232968</v>
      </c>
      <c r="V500" s="21">
        <v>296.48502377488518</v>
      </c>
      <c r="W500" s="12">
        <v>34.309921039681001</v>
      </c>
      <c r="X500" s="50"/>
      <c r="Y500" s="50"/>
      <c r="Z500" s="44">
        <v>3.2209000000000005E-3</v>
      </c>
      <c r="AA500" s="25">
        <v>1.3100000000000001E-2</v>
      </c>
      <c r="AB500" s="12" t="e">
        <f>+R500+S500+T500+U500+V500+W500+Y500+#REF!+#REF!+#REF!-Q500</f>
        <v>#REF!</v>
      </c>
      <c r="AC500" s="145">
        <f t="shared" si="67"/>
        <v>11377.966557248375</v>
      </c>
      <c r="AD500" s="56">
        <f t="shared" si="68"/>
        <v>0.93672942153370931</v>
      </c>
      <c r="AE500" s="56">
        <f t="shared" si="69"/>
        <v>3.7212756773537678E-2</v>
      </c>
      <c r="AF500" s="56">
        <f t="shared" si="70"/>
        <v>1.2237265950892846E-2</v>
      </c>
      <c r="AG500" s="56">
        <f t="shared" si="71"/>
        <v>4.8614081178113432E-4</v>
      </c>
      <c r="AH500" s="192">
        <f t="shared" si="72"/>
        <v>1.6284721493784984E-2</v>
      </c>
    </row>
    <row r="501" spans="1:34" ht="13.5" customHeight="1" x14ac:dyDescent="0.2">
      <c r="A501" s="45" t="s">
        <v>1210</v>
      </c>
      <c r="B501" s="46" t="s">
        <v>1209</v>
      </c>
      <c r="C501" s="46" t="s">
        <v>1095</v>
      </c>
      <c r="D501" s="139" t="s">
        <v>27</v>
      </c>
      <c r="E501" s="139" t="s">
        <v>28</v>
      </c>
      <c r="F501" s="139" t="s">
        <v>29</v>
      </c>
      <c r="G501" s="139" t="s">
        <v>30</v>
      </c>
      <c r="H501" s="46" t="s">
        <v>1096</v>
      </c>
      <c r="I501" s="46" t="s">
        <v>32</v>
      </c>
      <c r="J501" s="50">
        <v>382987515614.28003</v>
      </c>
      <c r="K501" s="140" t="s">
        <v>1119</v>
      </c>
      <c r="L501" s="141"/>
      <c r="M501" s="47"/>
      <c r="N501" s="47" t="s">
        <v>1104</v>
      </c>
      <c r="O501" s="47"/>
      <c r="P501" s="142"/>
      <c r="Q501" s="156">
        <v>6036695492.8452215</v>
      </c>
      <c r="R501" s="50">
        <v>5752032706.000001</v>
      </c>
      <c r="S501" s="50">
        <v>0</v>
      </c>
      <c r="T501" s="175"/>
      <c r="U501" s="175">
        <v>186735000.59366247</v>
      </c>
      <c r="V501" s="21">
        <v>97565713.237572998</v>
      </c>
      <c r="W501" s="12">
        <v>362073.01398440689</v>
      </c>
      <c r="X501" s="50"/>
      <c r="Y501" s="50"/>
      <c r="Z501" s="44"/>
      <c r="AA501" s="25">
        <v>1.5599999999999999E-2</v>
      </c>
      <c r="AB501" s="12" t="e">
        <f>+R501+S501+T501+U501+V501+W501+Y501+#REF!+#REF!+#REF!-Q501</f>
        <v>#REF!</v>
      </c>
      <c r="AC501" s="145">
        <f t="shared" si="67"/>
        <v>6036333419.8312359</v>
      </c>
      <c r="AD501" s="56">
        <f t="shared" si="68"/>
        <v>0.95290175441647762</v>
      </c>
      <c r="AE501" s="56">
        <f t="shared" si="69"/>
        <v>3.0935170012342229E-2</v>
      </c>
      <c r="AF501" s="56">
        <f t="shared" si="70"/>
        <v>1.501885171576473E-2</v>
      </c>
      <c r="AG501" s="56">
        <f t="shared" si="71"/>
        <v>4.8757464141919901E-4</v>
      </c>
      <c r="AH501" s="192">
        <f t="shared" si="72"/>
        <v>1.5761175426696247E-2</v>
      </c>
    </row>
    <row r="502" spans="1:34" ht="13.5" customHeight="1" x14ac:dyDescent="0.2">
      <c r="A502" s="45" t="s">
        <v>1211</v>
      </c>
      <c r="B502" s="46" t="s">
        <v>1212</v>
      </c>
      <c r="C502" s="46" t="s">
        <v>1095</v>
      </c>
      <c r="D502" s="139" t="s">
        <v>27</v>
      </c>
      <c r="E502" s="139" t="s">
        <v>28</v>
      </c>
      <c r="F502" s="139" t="s">
        <v>29</v>
      </c>
      <c r="G502" s="139" t="s">
        <v>46</v>
      </c>
      <c r="H502" s="46" t="s">
        <v>1213</v>
      </c>
      <c r="I502" s="46" t="s">
        <v>32</v>
      </c>
      <c r="J502" s="50">
        <v>1285483935.7880001</v>
      </c>
      <c r="K502" s="140" t="s">
        <v>1103</v>
      </c>
      <c r="L502" s="141">
        <v>0.2</v>
      </c>
      <c r="M502" s="47" t="s">
        <v>68</v>
      </c>
      <c r="N502" s="47" t="s">
        <v>1098</v>
      </c>
      <c r="O502" s="47"/>
      <c r="P502" s="142"/>
      <c r="Q502" s="156">
        <v>21412321.190569285</v>
      </c>
      <c r="R502" s="50">
        <v>19120147.554750029</v>
      </c>
      <c r="S502" s="50">
        <v>0</v>
      </c>
      <c r="T502" s="175"/>
      <c r="U502" s="175">
        <v>640417.0834100293</v>
      </c>
      <c r="V502" s="21">
        <v>591719.57076457725</v>
      </c>
      <c r="W502" s="12">
        <v>933251.41190714785</v>
      </c>
      <c r="X502" s="50"/>
      <c r="Y502" s="50"/>
      <c r="Z502" s="44"/>
      <c r="AA502" s="25">
        <v>1.5599999999999999E-2</v>
      </c>
      <c r="AB502" s="12" t="e">
        <f>+R502+S502+T502+U502+V502+W502+Y502+#REF!+#REF!+#REF!-Q502</f>
        <v>#REF!</v>
      </c>
      <c r="AC502" s="145">
        <f t="shared" si="67"/>
        <v>20352284.208924636</v>
      </c>
      <c r="AD502" s="56">
        <f t="shared" si="68"/>
        <v>0.93945953969951412</v>
      </c>
      <c r="AE502" s="56">
        <f t="shared" si="69"/>
        <v>3.1466594945111927E-2</v>
      </c>
      <c r="AF502" s="56">
        <f t="shared" si="70"/>
        <v>1.487389069784789E-2</v>
      </c>
      <c r="AG502" s="56">
        <f t="shared" si="71"/>
        <v>4.9819143248760588E-4</v>
      </c>
      <c r="AH502" s="192">
        <f t="shared" si="72"/>
        <v>1.583239093256246E-2</v>
      </c>
    </row>
    <row r="503" spans="1:34" ht="13.5" customHeight="1" x14ac:dyDescent="0.2">
      <c r="A503" s="45" t="s">
        <v>1214</v>
      </c>
      <c r="B503" s="46" t="s">
        <v>1215</v>
      </c>
      <c r="C503" s="46" t="s">
        <v>1095</v>
      </c>
      <c r="D503" s="139" t="s">
        <v>27</v>
      </c>
      <c r="E503" s="139" t="s">
        <v>28</v>
      </c>
      <c r="F503" s="139" t="s">
        <v>29</v>
      </c>
      <c r="G503" s="139" t="s">
        <v>46</v>
      </c>
      <c r="H503" s="46" t="s">
        <v>1213</v>
      </c>
      <c r="I503" s="46" t="s">
        <v>32</v>
      </c>
      <c r="J503" s="50">
        <v>3264389426.3839998</v>
      </c>
      <c r="K503" s="140" t="s">
        <v>1113</v>
      </c>
      <c r="L503" s="141">
        <v>0.2</v>
      </c>
      <c r="M503" s="47" t="s">
        <v>68</v>
      </c>
      <c r="N503" s="47" t="s">
        <v>1098</v>
      </c>
      <c r="O503" s="47"/>
      <c r="P503" s="142"/>
      <c r="Q503" s="156">
        <v>31821617.298824094</v>
      </c>
      <c r="R503" s="50">
        <v>26000815.364323247</v>
      </c>
      <c r="S503" s="50">
        <v>0</v>
      </c>
      <c r="T503" s="175"/>
      <c r="U503" s="175">
        <v>1626290.844527639</v>
      </c>
      <c r="V503" s="21">
        <v>1502627.1868611837</v>
      </c>
      <c r="W503" s="12">
        <v>2369921.5185603499</v>
      </c>
      <c r="X503" s="50"/>
      <c r="Y503" s="50"/>
      <c r="Z503" s="44"/>
      <c r="AA503" s="26" t="s">
        <v>399</v>
      </c>
      <c r="AB503" s="12" t="e">
        <f>+R503+S503+T503+U503+V503+W503+Y503+#REF!+#REF!+#REF!-Q503</f>
        <v>#REF!</v>
      </c>
      <c r="AC503" s="145">
        <f t="shared" si="67"/>
        <v>29129733.39571207</v>
      </c>
      <c r="AD503" s="56">
        <f t="shared" si="68"/>
        <v>0.89258679477480551</v>
      </c>
      <c r="AE503" s="56">
        <f t="shared" si="69"/>
        <v>5.5829238889190481E-2</v>
      </c>
      <c r="AF503" s="56">
        <f t="shared" si="70"/>
        <v>7.9649857808553916E-3</v>
      </c>
      <c r="AG503" s="56">
        <f t="shared" si="71"/>
        <v>4.9819143248760588E-4</v>
      </c>
      <c r="AH503" s="192">
        <f t="shared" si="72"/>
        <v>8.9234860155699616E-3</v>
      </c>
    </row>
    <row r="504" spans="1:34" ht="13.5" customHeight="1" x14ac:dyDescent="0.2">
      <c r="A504" s="45" t="s">
        <v>1216</v>
      </c>
      <c r="B504" s="46" t="s">
        <v>1217</v>
      </c>
      <c r="C504" s="46" t="s">
        <v>1095</v>
      </c>
      <c r="D504" s="139" t="s">
        <v>27</v>
      </c>
      <c r="E504" s="139" t="s">
        <v>28</v>
      </c>
      <c r="F504" s="139" t="s">
        <v>29</v>
      </c>
      <c r="G504" s="139" t="s">
        <v>46</v>
      </c>
      <c r="H504" s="46" t="s">
        <v>1213</v>
      </c>
      <c r="I504" s="46" t="s">
        <v>53</v>
      </c>
      <c r="J504" s="50">
        <v>443031.33784000011</v>
      </c>
      <c r="K504" s="140" t="s">
        <v>1103</v>
      </c>
      <c r="L504" s="141">
        <v>0.2</v>
      </c>
      <c r="M504" s="47" t="s">
        <v>68</v>
      </c>
      <c r="N504" s="47" t="s">
        <v>1098</v>
      </c>
      <c r="O504" s="47"/>
      <c r="P504" s="142"/>
      <c r="Q504" s="156">
        <v>7251.2417372771788</v>
      </c>
      <c r="R504" s="50">
        <v>6477.4114165727769</v>
      </c>
      <c r="S504" s="50">
        <v>0</v>
      </c>
      <c r="T504" s="175"/>
      <c r="U504" s="175">
        <v>216.20271226208166</v>
      </c>
      <c r="V504" s="21">
        <v>199.76259130481037</v>
      </c>
      <c r="W504" s="12">
        <v>315.0626235677064</v>
      </c>
      <c r="X504" s="50"/>
      <c r="Y504" s="50"/>
      <c r="Z504" s="44"/>
      <c r="AA504" s="25">
        <v>1.5599999999999999E-2</v>
      </c>
      <c r="AB504" s="12" t="e">
        <f>+R504+S504+T504+U504+V504+W504+Y504+#REF!+#REF!+#REF!-Q504</f>
        <v>#REF!</v>
      </c>
      <c r="AC504" s="145">
        <f t="shared" si="67"/>
        <v>6893.3767201396695</v>
      </c>
      <c r="AD504" s="56">
        <f t="shared" si="68"/>
        <v>0.93965725065458705</v>
      </c>
      <c r="AE504" s="56">
        <f t="shared" si="69"/>
        <v>3.1363832420535559E-2</v>
      </c>
      <c r="AF504" s="56">
        <f t="shared" si="70"/>
        <v>1.4620661933653283E-2</v>
      </c>
      <c r="AG504" s="56">
        <f t="shared" si="71"/>
        <v>4.880077181812426E-4</v>
      </c>
      <c r="AH504" s="192">
        <f t="shared" si="72"/>
        <v>1.5559569112533521E-2</v>
      </c>
    </row>
    <row r="505" spans="1:34" ht="13.5" customHeight="1" x14ac:dyDescent="0.2">
      <c r="A505" s="45" t="s">
        <v>1218</v>
      </c>
      <c r="B505" s="46" t="s">
        <v>1219</v>
      </c>
      <c r="C505" s="46" t="s">
        <v>1095</v>
      </c>
      <c r="D505" s="139" t="s">
        <v>27</v>
      </c>
      <c r="E505" s="139" t="s">
        <v>28</v>
      </c>
      <c r="F505" s="139" t="s">
        <v>29</v>
      </c>
      <c r="G505" s="139" t="s">
        <v>277</v>
      </c>
      <c r="H505" s="46" t="s">
        <v>1201</v>
      </c>
      <c r="I505" s="46" t="s">
        <v>32</v>
      </c>
      <c r="J505" s="50">
        <v>6676726182.1440001</v>
      </c>
      <c r="K505" s="140" t="s">
        <v>1103</v>
      </c>
      <c r="L505" s="141">
        <v>0.2</v>
      </c>
      <c r="M505" s="47" t="s">
        <v>68</v>
      </c>
      <c r="N505" s="47" t="s">
        <v>1098</v>
      </c>
      <c r="O505" s="47"/>
      <c r="P505" s="142"/>
      <c r="Q505" s="156">
        <v>123091431</v>
      </c>
      <c r="R505" s="50">
        <v>99973825</v>
      </c>
      <c r="S505" s="50">
        <v>0</v>
      </c>
      <c r="T505" s="175"/>
      <c r="U505" s="175">
        <v>3333223</v>
      </c>
      <c r="V505" s="21">
        <v>2653250</v>
      </c>
      <c r="W505" s="12">
        <v>17098937</v>
      </c>
      <c r="X505" s="50"/>
      <c r="Y505" s="50"/>
      <c r="Z505" s="44"/>
      <c r="AA505" s="25">
        <v>1.5699999999999999E-2</v>
      </c>
      <c r="AB505" s="12" t="e">
        <f>+R505+S505+T505+U505+V505+W505+Y505+#REF!+#REF!+#REF!-Q505</f>
        <v>#REF!</v>
      </c>
      <c r="AC505" s="145">
        <f t="shared" si="67"/>
        <v>105960298</v>
      </c>
      <c r="AD505" s="56">
        <f t="shared" si="68"/>
        <v>0.9435026787108507</v>
      </c>
      <c r="AE505" s="56">
        <f t="shared" si="69"/>
        <v>3.1457282236031461E-2</v>
      </c>
      <c r="AF505" s="56">
        <f t="shared" si="70"/>
        <v>1.4973479857144128E-2</v>
      </c>
      <c r="AG505" s="56">
        <f t="shared" si="71"/>
        <v>4.9923014798993154E-4</v>
      </c>
      <c r="AH505" s="192">
        <f t="shared" si="72"/>
        <v>1.5870097875718862E-2</v>
      </c>
    </row>
    <row r="506" spans="1:34" ht="13.5" customHeight="1" x14ac:dyDescent="0.2">
      <c r="A506" s="45" t="s">
        <v>1220</v>
      </c>
      <c r="B506" s="46" t="s">
        <v>1221</v>
      </c>
      <c r="C506" s="46" t="s">
        <v>1095</v>
      </c>
      <c r="D506" s="139" t="s">
        <v>27</v>
      </c>
      <c r="E506" s="139" t="s">
        <v>28</v>
      </c>
      <c r="F506" s="139" t="s">
        <v>29</v>
      </c>
      <c r="G506" s="139" t="s">
        <v>210</v>
      </c>
      <c r="H506" s="46" t="s">
        <v>1096</v>
      </c>
      <c r="I506" s="46" t="s">
        <v>32</v>
      </c>
      <c r="J506" s="50">
        <v>276634009004.54938</v>
      </c>
      <c r="K506" s="140" t="s">
        <v>1119</v>
      </c>
      <c r="L506" s="141"/>
      <c r="M506" s="47"/>
      <c r="N506" s="47" t="s">
        <v>1098</v>
      </c>
      <c r="O506" s="47"/>
      <c r="P506" s="142"/>
      <c r="Q506" s="156">
        <v>4357945833</v>
      </c>
      <c r="R506" s="50">
        <v>4148086303</v>
      </c>
      <c r="S506" s="50">
        <v>0</v>
      </c>
      <c r="T506" s="175"/>
      <c r="U506" s="175">
        <v>138292957</v>
      </c>
      <c r="V506" s="21">
        <v>71037530</v>
      </c>
      <c r="W506" s="12">
        <v>529043</v>
      </c>
      <c r="X506" s="50"/>
      <c r="Y506" s="50"/>
      <c r="Z506" s="44"/>
      <c r="AA506" s="25">
        <v>1.55E-2</v>
      </c>
      <c r="AB506" s="12" t="e">
        <f>+R506+S506+T506+U506+V506+W506+Y506+#REF!+#REF!+#REF!-Q506</f>
        <v>#REF!</v>
      </c>
      <c r="AC506" s="145">
        <f t="shared" si="67"/>
        <v>4357416790</v>
      </c>
      <c r="AD506" s="56">
        <f t="shared" si="68"/>
        <v>0.95195995767942132</v>
      </c>
      <c r="AE506" s="56">
        <f t="shared" si="69"/>
        <v>3.1737371856962071E-2</v>
      </c>
      <c r="AF506" s="56">
        <f t="shared" si="70"/>
        <v>1.4994853011481256E-2</v>
      </c>
      <c r="AG506" s="56">
        <f t="shared" si="71"/>
        <v>4.9991307105600922E-4</v>
      </c>
      <c r="AH506" s="192">
        <f t="shared" si="72"/>
        <v>1.5751558550880635E-2</v>
      </c>
    </row>
    <row r="507" spans="1:34" ht="13.5" customHeight="1" x14ac:dyDescent="0.2">
      <c r="A507" s="45" t="s">
        <v>1222</v>
      </c>
      <c r="B507" s="46" t="s">
        <v>1223</v>
      </c>
      <c r="C507" s="46" t="s">
        <v>1095</v>
      </c>
      <c r="D507" s="139" t="s">
        <v>27</v>
      </c>
      <c r="E507" s="139" t="s">
        <v>28</v>
      </c>
      <c r="F507" s="139" t="s">
        <v>41</v>
      </c>
      <c r="G507" s="139" t="s">
        <v>46</v>
      </c>
      <c r="H507" s="46" t="s">
        <v>1224</v>
      </c>
      <c r="I507" s="46" t="s">
        <v>32</v>
      </c>
      <c r="J507" s="50">
        <v>1847593389.5284402</v>
      </c>
      <c r="K507" s="140" t="s">
        <v>1103</v>
      </c>
      <c r="L507" s="141"/>
      <c r="M507" s="47"/>
      <c r="N507" s="47" t="s">
        <v>1098</v>
      </c>
      <c r="O507" s="48">
        <v>1E-4</v>
      </c>
      <c r="P507" s="142"/>
      <c r="Q507" s="156">
        <v>27911213.809694234</v>
      </c>
      <c r="R507" s="50">
        <v>25846325.031071875</v>
      </c>
      <c r="S507" s="50">
        <v>0</v>
      </c>
      <c r="T507" s="175"/>
      <c r="U507" s="175">
        <v>924341.06164132955</v>
      </c>
      <c r="V507" s="21">
        <v>850808.69445948699</v>
      </c>
      <c r="W507" s="12">
        <v>289739.02252154419</v>
      </c>
      <c r="X507" s="50"/>
      <c r="Y507" s="50"/>
      <c r="Z507" s="51">
        <v>2.8599999999999997E-3</v>
      </c>
      <c r="AA507" s="25">
        <v>1.46E-2</v>
      </c>
      <c r="AB507" s="12" t="e">
        <f>+R507+S507+T507+U507+V507+W507+Y507+#REF!+#REF!+#REF!-Q507</f>
        <v>#REF!</v>
      </c>
      <c r="AC507" s="145">
        <f t="shared" si="67"/>
        <v>27621474.78717269</v>
      </c>
      <c r="AD507" s="56">
        <f t="shared" si="68"/>
        <v>0.93573298421686057</v>
      </c>
      <c r="AE507" s="56">
        <f t="shared" si="69"/>
        <v>3.3464580322502914E-2</v>
      </c>
      <c r="AF507" s="56">
        <f t="shared" si="70"/>
        <v>1.3989184621226974E-2</v>
      </c>
      <c r="AG507" s="56">
        <f t="shared" si="71"/>
        <v>5.0029463564883639E-4</v>
      </c>
      <c r="AH507" s="192">
        <f t="shared" si="72"/>
        <v>1.7809974893676417E-2</v>
      </c>
    </row>
    <row r="508" spans="1:34" ht="13.5" customHeight="1" x14ac:dyDescent="0.2">
      <c r="A508" s="45" t="s">
        <v>1225</v>
      </c>
      <c r="B508" s="46" t="s">
        <v>1226</v>
      </c>
      <c r="C508" s="46" t="s">
        <v>1095</v>
      </c>
      <c r="D508" s="139" t="s">
        <v>27</v>
      </c>
      <c r="E508" s="139" t="s">
        <v>28</v>
      </c>
      <c r="F508" s="139" t="s">
        <v>41</v>
      </c>
      <c r="G508" s="139" t="s">
        <v>46</v>
      </c>
      <c r="H508" s="46" t="s">
        <v>1224</v>
      </c>
      <c r="I508" s="46" t="s">
        <v>53</v>
      </c>
      <c r="J508" s="50">
        <v>702533.58635999984</v>
      </c>
      <c r="K508" s="140" t="s">
        <v>1103</v>
      </c>
      <c r="L508" s="141"/>
      <c r="M508" s="47"/>
      <c r="N508" s="47" t="s">
        <v>1098</v>
      </c>
      <c r="O508" s="48">
        <v>1E-4</v>
      </c>
      <c r="P508" s="142"/>
      <c r="Q508" s="156">
        <v>10408.428943335592</v>
      </c>
      <c r="R508" s="50">
        <v>9638.4069631121056</v>
      </c>
      <c r="S508" s="50">
        <v>0</v>
      </c>
      <c r="T508" s="175"/>
      <c r="U508" s="175">
        <v>344.69795276906149</v>
      </c>
      <c r="V508" s="21">
        <v>317.27684439069196</v>
      </c>
      <c r="W508" s="12">
        <v>108.04718306373219</v>
      </c>
      <c r="X508" s="50"/>
      <c r="Y508" s="50"/>
      <c r="Z508" s="51">
        <v>2.8599999999999997E-3</v>
      </c>
      <c r="AA508" s="25">
        <v>1.46E-2</v>
      </c>
      <c r="AB508" s="12" t="e">
        <f>+R508+S508+T508+U508+V508+W508+Y508+#REF!+#REF!+#REF!-Q508</f>
        <v>#REF!</v>
      </c>
      <c r="AC508" s="145">
        <f t="shared" si="67"/>
        <v>10300.381760271859</v>
      </c>
      <c r="AD508" s="56">
        <f t="shared" si="68"/>
        <v>0.93573298421686057</v>
      </c>
      <c r="AE508" s="56">
        <f t="shared" si="69"/>
        <v>3.3464580322502907E-2</v>
      </c>
      <c r="AF508" s="56">
        <f t="shared" si="70"/>
        <v>1.3719496334760413E-2</v>
      </c>
      <c r="AG508" s="56">
        <f t="shared" si="71"/>
        <v>4.9064978452493179E-4</v>
      </c>
      <c r="AH508" s="192">
        <f t="shared" si="72"/>
        <v>1.7521764163676047E-2</v>
      </c>
    </row>
    <row r="509" spans="1:34" ht="13.5" customHeight="1" x14ac:dyDescent="0.2">
      <c r="A509" s="45" t="s">
        <v>1227</v>
      </c>
      <c r="B509" s="46" t="s">
        <v>1228</v>
      </c>
      <c r="C509" s="46" t="s">
        <v>1095</v>
      </c>
      <c r="D509" s="139" t="s">
        <v>27</v>
      </c>
      <c r="E509" s="139" t="s">
        <v>28</v>
      </c>
      <c r="F509" s="139" t="s">
        <v>41</v>
      </c>
      <c r="G509" s="139" t="s">
        <v>277</v>
      </c>
      <c r="H509" s="46" t="s">
        <v>1102</v>
      </c>
      <c r="I509" s="46" t="s">
        <v>53</v>
      </c>
      <c r="J509" s="50">
        <v>2260080.8760000002</v>
      </c>
      <c r="K509" s="140" t="s">
        <v>1229</v>
      </c>
      <c r="L509" s="141"/>
      <c r="M509" s="47"/>
      <c r="N509" s="47" t="s">
        <v>1098</v>
      </c>
      <c r="O509" s="47"/>
      <c r="P509" s="142"/>
      <c r="Q509" s="156">
        <v>15452.292672996919</v>
      </c>
      <c r="R509" s="50">
        <v>13513.84</v>
      </c>
      <c r="S509" s="50">
        <v>0</v>
      </c>
      <c r="T509" s="175"/>
      <c r="U509" s="175">
        <v>1128.98</v>
      </c>
      <c r="V509" s="21">
        <v>565</v>
      </c>
      <c r="W509" s="12">
        <v>244.47267299691956</v>
      </c>
      <c r="X509" s="50"/>
      <c r="Y509" s="50"/>
      <c r="Z509" s="44">
        <v>5.0668800000000002E-3</v>
      </c>
      <c r="AA509" s="25">
        <v>1.5299999999999999E-2</v>
      </c>
      <c r="AB509" s="12" t="e">
        <f>+R509+S509+T509+U509+V509+W509+Y509+#REF!+#REF!+#REF!-Q509</f>
        <v>#REF!</v>
      </c>
      <c r="AC509" s="145">
        <f t="shared" si="67"/>
        <v>15207.82</v>
      </c>
      <c r="AD509" s="56">
        <f t="shared" si="68"/>
        <v>0.88861125394698259</v>
      </c>
      <c r="AE509" s="56">
        <f t="shared" si="69"/>
        <v>7.4236807116338829E-2</v>
      </c>
      <c r="AF509" s="56">
        <f t="shared" si="70"/>
        <v>5.9793612447698969E-3</v>
      </c>
      <c r="AG509" s="56">
        <f t="shared" si="71"/>
        <v>4.9953079643686165E-4</v>
      </c>
      <c r="AH509" s="192">
        <f t="shared" si="72"/>
        <v>1.1795763095066726E-2</v>
      </c>
    </row>
    <row r="510" spans="1:34" ht="13.5" customHeight="1" x14ac:dyDescent="0.2">
      <c r="A510" s="45" t="s">
        <v>1230</v>
      </c>
      <c r="B510" s="46" t="s">
        <v>1231</v>
      </c>
      <c r="C510" s="46" t="s">
        <v>1095</v>
      </c>
      <c r="D510" s="139" t="s">
        <v>27</v>
      </c>
      <c r="E510" s="139" t="s">
        <v>28</v>
      </c>
      <c r="F510" s="139" t="s">
        <v>41</v>
      </c>
      <c r="G510" s="139" t="s">
        <v>277</v>
      </c>
      <c r="H510" s="46" t="s">
        <v>1102</v>
      </c>
      <c r="I510" s="46" t="s">
        <v>32</v>
      </c>
      <c r="J510" s="50">
        <v>2451954193.0760002</v>
      </c>
      <c r="K510" s="140" t="s">
        <v>1229</v>
      </c>
      <c r="L510" s="141"/>
      <c r="M510" s="47"/>
      <c r="N510" s="47" t="s">
        <v>1098</v>
      </c>
      <c r="O510" s="47"/>
      <c r="P510" s="142"/>
      <c r="Q510" s="156">
        <v>17264143</v>
      </c>
      <c r="R510" s="50">
        <v>14702568</v>
      </c>
      <c r="S510" s="50">
        <v>0</v>
      </c>
      <c r="T510" s="175"/>
      <c r="U510" s="175">
        <v>1227625</v>
      </c>
      <c r="V510" s="21">
        <v>1236118</v>
      </c>
      <c r="W510" s="12">
        <v>97832</v>
      </c>
      <c r="X510" s="50"/>
      <c r="Y510" s="50"/>
      <c r="Z510" s="44">
        <v>2.3210200000000005E-3</v>
      </c>
      <c r="AA510" s="25">
        <v>6.7000000000000002E-3</v>
      </c>
      <c r="AB510" s="12" t="e">
        <f>+R510+S510+T510+U510+V510+W510+Y510+#REF!+#REF!+#REF!-Q510</f>
        <v>#REF!</v>
      </c>
      <c r="AC510" s="145">
        <f t="shared" si="67"/>
        <v>17166311</v>
      </c>
      <c r="AD510" s="56">
        <f t="shared" si="68"/>
        <v>0.85647801673871571</v>
      </c>
      <c r="AE510" s="56">
        <f t="shared" si="69"/>
        <v>7.1513617573397109E-2</v>
      </c>
      <c r="AF510" s="56">
        <f t="shared" si="70"/>
        <v>5.9962653631614078E-3</v>
      </c>
      <c r="AG510" s="56">
        <f t="shared" si="71"/>
        <v>5.0067207758882823E-4</v>
      </c>
      <c r="AH510" s="192">
        <f t="shared" si="72"/>
        <v>9.3220932861467938E-3</v>
      </c>
    </row>
    <row r="511" spans="1:34" ht="13.5" customHeight="1" x14ac:dyDescent="0.2">
      <c r="A511" s="45" t="s">
        <v>1232</v>
      </c>
      <c r="B511" s="46" t="s">
        <v>1233</v>
      </c>
      <c r="C511" s="46" t="s">
        <v>1095</v>
      </c>
      <c r="D511" s="139" t="s">
        <v>27</v>
      </c>
      <c r="E511" s="139" t="s">
        <v>28</v>
      </c>
      <c r="F511" s="139" t="s">
        <v>41</v>
      </c>
      <c r="G511" s="139" t="s">
        <v>63</v>
      </c>
      <c r="H511" s="46" t="s">
        <v>64</v>
      </c>
      <c r="I511" s="46" t="s">
        <v>32</v>
      </c>
      <c r="J511" s="50">
        <v>7627542562.5360003</v>
      </c>
      <c r="K511" s="140" t="s">
        <v>1234</v>
      </c>
      <c r="L511" s="141"/>
      <c r="M511" s="47"/>
      <c r="N511" s="47" t="s">
        <v>1098</v>
      </c>
      <c r="O511" s="47"/>
      <c r="P511" s="142"/>
      <c r="Q511" s="156">
        <v>44911892</v>
      </c>
      <c r="R511" s="50">
        <v>38101035</v>
      </c>
      <c r="S511" s="50">
        <v>0</v>
      </c>
      <c r="T511" s="175"/>
      <c r="U511" s="175">
        <v>3818568</v>
      </c>
      <c r="V511" s="21">
        <v>2891250</v>
      </c>
      <c r="W511" s="12">
        <v>101039</v>
      </c>
      <c r="X511" s="50"/>
      <c r="Y511" s="50"/>
      <c r="Z511" s="51">
        <v>6.3010400000000008E-3</v>
      </c>
      <c r="AA511" s="25">
        <v>1.2699999999999999E-2</v>
      </c>
      <c r="AB511" s="12" t="e">
        <f>+R511+S511+T511+U511+V511+W511+Y511+#REF!+#REF!+#REF!-Q511</f>
        <v>#REF!</v>
      </c>
      <c r="AC511" s="145">
        <f t="shared" si="67"/>
        <v>44810853</v>
      </c>
      <c r="AD511" s="56">
        <f t="shared" si="68"/>
        <v>0.85026355110892449</v>
      </c>
      <c r="AE511" s="56">
        <f t="shared" si="69"/>
        <v>8.521524908262737E-2</v>
      </c>
      <c r="AF511" s="56">
        <f t="shared" si="70"/>
        <v>4.9951913984904979E-3</v>
      </c>
      <c r="AG511" s="56">
        <f t="shared" si="71"/>
        <v>5.0062886816988215E-4</v>
      </c>
      <c r="AH511" s="192">
        <f t="shared" si="72"/>
        <v>1.2175914198683111E-2</v>
      </c>
    </row>
    <row r="512" spans="1:34" ht="13.5" customHeight="1" x14ac:dyDescent="0.2">
      <c r="A512" s="45" t="s">
        <v>1235</v>
      </c>
      <c r="B512" s="46" t="s">
        <v>1236</v>
      </c>
      <c r="C512" s="46" t="s">
        <v>1095</v>
      </c>
      <c r="D512" s="139" t="s">
        <v>27</v>
      </c>
      <c r="E512" s="139" t="s">
        <v>28</v>
      </c>
      <c r="F512" s="139" t="s">
        <v>41</v>
      </c>
      <c r="G512" s="139" t="s">
        <v>49</v>
      </c>
      <c r="H512" s="46" t="s">
        <v>1102</v>
      </c>
      <c r="I512" s="46" t="s">
        <v>32</v>
      </c>
      <c r="J512" s="50">
        <v>879529032.75600004</v>
      </c>
      <c r="K512" s="140" t="s">
        <v>1237</v>
      </c>
      <c r="L512" s="141"/>
      <c r="M512" s="47"/>
      <c r="N512" s="47" t="s">
        <v>1098</v>
      </c>
      <c r="O512" s="47"/>
      <c r="P512" s="142"/>
      <c r="Q512" s="156">
        <v>6901504</v>
      </c>
      <c r="R512" s="50">
        <v>6148122</v>
      </c>
      <c r="S512" s="50">
        <v>0</v>
      </c>
      <c r="T512" s="175"/>
      <c r="U512" s="175">
        <v>440059</v>
      </c>
      <c r="V512" s="21">
        <v>219000</v>
      </c>
      <c r="W512" s="12">
        <v>94323</v>
      </c>
      <c r="X512" s="50"/>
      <c r="Y512" s="50"/>
      <c r="Z512" s="44">
        <v>3.9852400000000001E-3</v>
      </c>
      <c r="AA512" s="25">
        <v>1.24E-2</v>
      </c>
      <c r="AB512" s="12" t="e">
        <f>+R512+S512+T512+U512+V512+W512+Y512+#REF!+#REF!+#REF!-Q512</f>
        <v>#REF!</v>
      </c>
      <c r="AC512" s="145">
        <f t="shared" si="67"/>
        <v>6807181</v>
      </c>
      <c r="AD512" s="56">
        <f t="shared" si="68"/>
        <v>0.90318180168854034</v>
      </c>
      <c r="AE512" s="56">
        <f t="shared" si="69"/>
        <v>6.4646290439463849E-2</v>
      </c>
      <c r="AF512" s="56">
        <f t="shared" si="70"/>
        <v>6.9902433814320935E-3</v>
      </c>
      <c r="AG512" s="56">
        <f t="shared" si="71"/>
        <v>5.0033481967170232E-4</v>
      </c>
      <c r="AH512" s="192">
        <f t="shared" si="72"/>
        <v>1.17248150981292E-2</v>
      </c>
    </row>
    <row r="513" spans="1:34" ht="13.5" customHeight="1" x14ac:dyDescent="0.2">
      <c r="A513" s="45" t="s">
        <v>1238</v>
      </c>
      <c r="B513" s="46" t="s">
        <v>1239</v>
      </c>
      <c r="C513" s="46" t="s">
        <v>1095</v>
      </c>
      <c r="D513" s="139" t="s">
        <v>27</v>
      </c>
      <c r="E513" s="139" t="s">
        <v>28</v>
      </c>
      <c r="F513" s="139" t="s">
        <v>29</v>
      </c>
      <c r="G513" s="46" t="s">
        <v>100</v>
      </c>
      <c r="H513" s="46" t="s">
        <v>1096</v>
      </c>
      <c r="I513" s="46" t="s">
        <v>32</v>
      </c>
      <c r="J513" s="50">
        <v>57717605250.244003</v>
      </c>
      <c r="K513" s="140" t="s">
        <v>1119</v>
      </c>
      <c r="L513" s="141"/>
      <c r="M513" s="47"/>
      <c r="N513" s="47" t="s">
        <v>1098</v>
      </c>
      <c r="O513" s="47"/>
      <c r="P513" s="142"/>
      <c r="Q513" s="156">
        <v>767957307</v>
      </c>
      <c r="R513" s="50">
        <v>723162999</v>
      </c>
      <c r="S513" s="50">
        <v>0</v>
      </c>
      <c r="T513" s="175"/>
      <c r="U513" s="175">
        <v>28893971</v>
      </c>
      <c r="V513" s="21">
        <v>15675190</v>
      </c>
      <c r="W513" s="12">
        <v>225147</v>
      </c>
      <c r="X513" s="50"/>
      <c r="Y513" s="50"/>
      <c r="Z513" s="44"/>
      <c r="AA513" s="25">
        <v>1.55E-2</v>
      </c>
      <c r="AB513" s="12" t="e">
        <f>+R513+S513+T513+U513+V513+W513+Y513+#REF!+#REF!+#REF!-Q513</f>
        <v>#REF!</v>
      </c>
      <c r="AC513" s="145">
        <f t="shared" si="67"/>
        <v>767732160</v>
      </c>
      <c r="AD513" s="56">
        <f t="shared" si="68"/>
        <v>0.94194699229481282</v>
      </c>
      <c r="AE513" s="56">
        <f t="shared" si="69"/>
        <v>3.7635483447769076E-2</v>
      </c>
      <c r="AF513" s="56">
        <f t="shared" si="70"/>
        <v>1.2529331316928518E-2</v>
      </c>
      <c r="AG513" s="56">
        <f t="shared" si="71"/>
        <v>5.0060931798409723E-4</v>
      </c>
      <c r="AH513" s="192">
        <f t="shared" si="72"/>
        <v>1.3301524841014682E-2</v>
      </c>
    </row>
    <row r="514" spans="1:34" ht="13.5" customHeight="1" x14ac:dyDescent="0.2">
      <c r="A514" s="45" t="s">
        <v>1240</v>
      </c>
      <c r="B514" s="46" t="s">
        <v>1241</v>
      </c>
      <c r="C514" s="46" t="s">
        <v>1095</v>
      </c>
      <c r="D514" s="139" t="s">
        <v>27</v>
      </c>
      <c r="E514" s="139" t="s">
        <v>28</v>
      </c>
      <c r="F514" s="139" t="s">
        <v>41</v>
      </c>
      <c r="G514" s="139" t="s">
        <v>73</v>
      </c>
      <c r="H514" s="46" t="s">
        <v>1102</v>
      </c>
      <c r="I514" s="46" t="s">
        <v>32</v>
      </c>
      <c r="J514" s="50">
        <v>10216931346.427999</v>
      </c>
      <c r="K514" s="140" t="s">
        <v>1237</v>
      </c>
      <c r="L514" s="141"/>
      <c r="M514" s="47"/>
      <c r="N514" s="47" t="s">
        <v>1098</v>
      </c>
      <c r="O514" s="48">
        <v>1E-4</v>
      </c>
      <c r="P514" s="142"/>
      <c r="Q514" s="156">
        <v>8767039</v>
      </c>
      <c r="R514" s="50">
        <v>0</v>
      </c>
      <c r="S514" s="50">
        <v>0</v>
      </c>
      <c r="T514" s="175"/>
      <c r="U514" s="175">
        <v>5128804</v>
      </c>
      <c r="V514" s="21">
        <v>3543250</v>
      </c>
      <c r="W514" s="12">
        <v>94985</v>
      </c>
      <c r="X514" s="50"/>
      <c r="Y514" s="50"/>
      <c r="Z514" s="44">
        <v>1.6270643840000001E-2</v>
      </c>
      <c r="AA514" s="25">
        <v>1.47E-2</v>
      </c>
      <c r="AB514" s="12" t="e">
        <f>+R514+S514+T514+U514+V514+W514+Y514+#REF!+#REF!+#REF!-Q514</f>
        <v>#REF!</v>
      </c>
      <c r="AC514" s="145">
        <f t="shared" si="67"/>
        <v>8672054</v>
      </c>
      <c r="AD514" s="56">
        <f t="shared" si="68"/>
        <v>0</v>
      </c>
      <c r="AE514" s="56">
        <f t="shared" si="69"/>
        <v>0.59141744274193864</v>
      </c>
      <c r="AF514" s="56">
        <f t="shared" si="70"/>
        <v>0</v>
      </c>
      <c r="AG514" s="56">
        <f t="shared" si="71"/>
        <v>5.0199064925625749E-4</v>
      </c>
      <c r="AH514" s="192">
        <f t="shared" si="72"/>
        <v>1.7119436271499689E-2</v>
      </c>
    </row>
    <row r="515" spans="1:34" ht="13.5" customHeight="1" x14ac:dyDescent="0.2">
      <c r="A515" s="45" t="s">
        <v>1242</v>
      </c>
      <c r="B515" s="46" t="s">
        <v>1243</v>
      </c>
      <c r="C515" s="46" t="s">
        <v>1095</v>
      </c>
      <c r="D515" s="139" t="s">
        <v>27</v>
      </c>
      <c r="E515" s="139" t="s">
        <v>28</v>
      </c>
      <c r="F515" s="139" t="s">
        <v>29</v>
      </c>
      <c r="G515" s="139" t="s">
        <v>46</v>
      </c>
      <c r="H515" s="46" t="s">
        <v>1201</v>
      </c>
      <c r="I515" s="46" t="s">
        <v>32</v>
      </c>
      <c r="J515" s="50">
        <v>7542261925.7959995</v>
      </c>
      <c r="K515" s="140" t="s">
        <v>1103</v>
      </c>
      <c r="L515" s="141"/>
      <c r="M515" s="47"/>
      <c r="N515" s="47" t="s">
        <v>1098</v>
      </c>
      <c r="O515" s="47"/>
      <c r="P515" s="142"/>
      <c r="Q515" s="156">
        <v>157917097.40165901</v>
      </c>
      <c r="R515" s="50">
        <v>150249860.47372618</v>
      </c>
      <c r="S515" s="50">
        <v>0</v>
      </c>
      <c r="T515" s="175"/>
      <c r="U515" s="175">
        <v>3768846.0242308602</v>
      </c>
      <c r="V515" s="21">
        <v>2320875.6743295868</v>
      </c>
      <c r="W515" s="12">
        <v>1577515.2293723735</v>
      </c>
      <c r="X515" s="50"/>
      <c r="Y515" s="50"/>
      <c r="Z515" s="44"/>
      <c r="AA515" s="25">
        <v>2.06E-2</v>
      </c>
      <c r="AB515" s="12" t="e">
        <f>+R515+S515+T515+U515+V515+W515+Y515+#REF!+#REF!+#REF!-Q515</f>
        <v>#REF!</v>
      </c>
      <c r="AC515" s="145">
        <f t="shared" si="67"/>
        <v>156339582.17228663</v>
      </c>
      <c r="AD515" s="56">
        <f t="shared" si="68"/>
        <v>0.96104811325484063</v>
      </c>
      <c r="AE515" s="56">
        <f t="shared" si="69"/>
        <v>2.4106793505931097E-2</v>
      </c>
      <c r="AF515" s="56">
        <f t="shared" si="70"/>
        <v>1.9921061075834891E-2</v>
      </c>
      <c r="AG515" s="56">
        <f t="shared" si="71"/>
        <v>4.9969704861888649E-4</v>
      </c>
      <c r="AH515" s="192">
        <f t="shared" si="72"/>
        <v>2.0728474257513507E-2</v>
      </c>
    </row>
    <row r="516" spans="1:34" ht="13.5" customHeight="1" x14ac:dyDescent="0.2">
      <c r="A516" s="45" t="s">
        <v>1244</v>
      </c>
      <c r="B516" s="46" t="s">
        <v>1245</v>
      </c>
      <c r="C516" s="46" t="s">
        <v>1095</v>
      </c>
      <c r="D516" s="139" t="s">
        <v>27</v>
      </c>
      <c r="E516" s="139" t="s">
        <v>28</v>
      </c>
      <c r="F516" s="139" t="s">
        <v>29</v>
      </c>
      <c r="G516" s="139" t="s">
        <v>46</v>
      </c>
      <c r="H516" s="46" t="s">
        <v>1201</v>
      </c>
      <c r="I516" s="46" t="s">
        <v>32</v>
      </c>
      <c r="J516" s="50">
        <v>14358409751.667999</v>
      </c>
      <c r="K516" s="140" t="s">
        <v>1113</v>
      </c>
      <c r="L516" s="141"/>
      <c r="M516" s="47"/>
      <c r="N516" s="47" t="s">
        <v>1098</v>
      </c>
      <c r="O516" s="47"/>
      <c r="P516" s="142"/>
      <c r="Q516" s="156">
        <v>129185728.59834099</v>
      </c>
      <c r="R516" s="50">
        <v>114589400.5262738</v>
      </c>
      <c r="S516" s="50">
        <v>0</v>
      </c>
      <c r="T516" s="175"/>
      <c r="U516" s="175">
        <v>7174854.9757691389</v>
      </c>
      <c r="V516" s="21">
        <v>4418314.3256704127</v>
      </c>
      <c r="W516" s="12">
        <v>3003158.7706276262</v>
      </c>
      <c r="X516" s="50"/>
      <c r="Y516" s="50"/>
      <c r="Z516" s="44"/>
      <c r="AA516" s="25">
        <v>8.6E-3</v>
      </c>
      <c r="AB516" s="12" t="e">
        <f>+R516+S516+T516+U516+V516+W516+Y516+#REF!+#REF!+#REF!-Q516</f>
        <v>#REF!</v>
      </c>
      <c r="AC516" s="145">
        <f t="shared" si="67"/>
        <v>126182569.82771334</v>
      </c>
      <c r="AD516" s="56">
        <f t="shared" si="68"/>
        <v>0.90812384533562307</v>
      </c>
      <c r="AE516" s="56">
        <f t="shared" si="69"/>
        <v>5.6860903891603365E-2</v>
      </c>
      <c r="AF516" s="56">
        <f t="shared" si="70"/>
        <v>7.9806470568902724E-3</v>
      </c>
      <c r="AG516" s="56">
        <f t="shared" si="71"/>
        <v>4.996970486188866E-4</v>
      </c>
      <c r="AH516" s="192">
        <f t="shared" si="72"/>
        <v>8.7880602385688889E-3</v>
      </c>
    </row>
    <row r="517" spans="1:34" ht="13.5" customHeight="1" x14ac:dyDescent="0.2">
      <c r="A517" s="45" t="s">
        <v>1246</v>
      </c>
      <c r="B517" s="46" t="s">
        <v>1247</v>
      </c>
      <c r="C517" s="46" t="s">
        <v>1095</v>
      </c>
      <c r="D517" s="46" t="s">
        <v>402</v>
      </c>
      <c r="E517" s="139" t="s">
        <v>380</v>
      </c>
      <c r="F517" s="139" t="s">
        <v>29</v>
      </c>
      <c r="G517" s="46" t="s">
        <v>164</v>
      </c>
      <c r="H517" s="46" t="s">
        <v>1102</v>
      </c>
      <c r="I517" s="46" t="s">
        <v>32</v>
      </c>
      <c r="J517" s="50">
        <v>3581016632.7119999</v>
      </c>
      <c r="K517" s="140" t="s">
        <v>1103</v>
      </c>
      <c r="L517" s="141"/>
      <c r="M517" s="47"/>
      <c r="N517" s="47" t="s">
        <v>1098</v>
      </c>
      <c r="O517" s="47"/>
      <c r="P517" s="142"/>
      <c r="Q517" s="156">
        <v>26763618</v>
      </c>
      <c r="R517" s="50">
        <v>23213222</v>
      </c>
      <c r="S517" s="50">
        <v>0</v>
      </c>
      <c r="T517" s="175"/>
      <c r="U517" s="175">
        <v>1790320</v>
      </c>
      <c r="V517" s="21">
        <v>1598580</v>
      </c>
      <c r="W517" s="12">
        <v>161496</v>
      </c>
      <c r="X517" s="50"/>
      <c r="Y517" s="50"/>
      <c r="Z517" s="44"/>
      <c r="AA517" s="26" t="s">
        <v>1122</v>
      </c>
      <c r="AB517" s="12" t="e">
        <f>+R517+S517+T517+U517+V517+W517+Y517+#REF!+#REF!+#REF!-Q517</f>
        <v>#REF!</v>
      </c>
      <c r="AC517" s="145">
        <f t="shared" si="67"/>
        <v>26602122</v>
      </c>
      <c r="AD517" s="56">
        <f t="shared" si="68"/>
        <v>0.87260790699328417</v>
      </c>
      <c r="AE517" s="56">
        <f t="shared" si="69"/>
        <v>6.7299894346774289E-2</v>
      </c>
      <c r="AF517" s="56">
        <f t="shared" si="70"/>
        <v>6.482299408483899E-3</v>
      </c>
      <c r="AG517" s="56">
        <f t="shared" si="71"/>
        <v>4.9994741259946137E-4</v>
      </c>
      <c r="AH517" s="192">
        <f t="shared" si="72"/>
        <v>7.4286507795004288E-3</v>
      </c>
    </row>
    <row r="518" spans="1:34" ht="13.5" customHeight="1" x14ac:dyDescent="0.2">
      <c r="A518" s="45" t="s">
        <v>1248</v>
      </c>
      <c r="B518" s="46" t="s">
        <v>1249</v>
      </c>
      <c r="C518" s="46" t="s">
        <v>1095</v>
      </c>
      <c r="D518" s="139" t="s">
        <v>27</v>
      </c>
      <c r="E518" s="139" t="s">
        <v>28</v>
      </c>
      <c r="F518" s="139" t="s">
        <v>79</v>
      </c>
      <c r="G518" s="139" t="s">
        <v>73</v>
      </c>
      <c r="H518" s="46" t="s">
        <v>1102</v>
      </c>
      <c r="I518" s="46" t="s">
        <v>32</v>
      </c>
      <c r="J518" s="50">
        <v>109142241623.472</v>
      </c>
      <c r="K518" s="140" t="s">
        <v>1103</v>
      </c>
      <c r="L518" s="141">
        <v>0.2</v>
      </c>
      <c r="M518" s="47" t="s">
        <v>68</v>
      </c>
      <c r="N518" s="47" t="s">
        <v>1104</v>
      </c>
      <c r="O518" s="48" t="s">
        <v>1285</v>
      </c>
      <c r="P518" s="142"/>
      <c r="Q518" s="156">
        <v>3606209653</v>
      </c>
      <c r="R518" s="50">
        <v>2188026440</v>
      </c>
      <c r="S518" s="50">
        <v>1335069619</v>
      </c>
      <c r="T518" s="175"/>
      <c r="U518" s="175">
        <v>54101497</v>
      </c>
      <c r="V518" s="21">
        <v>28524190</v>
      </c>
      <c r="W518" s="12">
        <v>487907</v>
      </c>
      <c r="X518" s="50"/>
      <c r="Y518" s="50"/>
      <c r="Z518" s="44"/>
      <c r="AA518" s="25">
        <v>2.0799999999999999E-2</v>
      </c>
      <c r="AB518" s="12" t="e">
        <f>+R518+S518+T518+U518+V518+W518+Y518+#REF!+#REF!+#REF!-Q518</f>
        <v>#REF!</v>
      </c>
      <c r="AC518" s="145">
        <f t="shared" si="67"/>
        <v>2270652127</v>
      </c>
      <c r="AD518" s="56">
        <f t="shared" si="68"/>
        <v>0.96361147266130742</v>
      </c>
      <c r="AE518" s="56">
        <f t="shared" si="69"/>
        <v>2.3826413723479184E-2</v>
      </c>
      <c r="AF518" s="56">
        <f t="shared" si="70"/>
        <v>2.0047475729410395E-2</v>
      </c>
      <c r="AG518" s="56">
        <f t="shared" si="71"/>
        <v>4.9569713976229161E-4</v>
      </c>
      <c r="AH518" s="192">
        <f t="shared" si="72"/>
        <v>2.0804521633644699E-2</v>
      </c>
    </row>
    <row r="519" spans="1:34" ht="13.5" customHeight="1" x14ac:dyDescent="0.2">
      <c r="A519" s="45" t="s">
        <v>1250</v>
      </c>
      <c r="B519" s="46" t="s">
        <v>1251</v>
      </c>
      <c r="C519" s="46" t="s">
        <v>1095</v>
      </c>
      <c r="D519" s="46" t="s">
        <v>402</v>
      </c>
      <c r="E519" s="139" t="s">
        <v>380</v>
      </c>
      <c r="F519" s="139" t="s">
        <v>29</v>
      </c>
      <c r="G519" s="46" t="s">
        <v>164</v>
      </c>
      <c r="H519" s="46" t="s">
        <v>1102</v>
      </c>
      <c r="I519" s="46" t="s">
        <v>32</v>
      </c>
      <c r="J519" s="50">
        <v>2532746318.8080001</v>
      </c>
      <c r="K519" s="140" t="s">
        <v>1118</v>
      </c>
      <c r="L519" s="141"/>
      <c r="M519" s="47"/>
      <c r="N519" s="43" t="s">
        <v>399</v>
      </c>
      <c r="O519" s="49"/>
      <c r="P519" s="142"/>
      <c r="Q519" s="156">
        <v>13426860</v>
      </c>
      <c r="R519" s="50">
        <v>12630507</v>
      </c>
      <c r="S519" s="50">
        <v>0</v>
      </c>
      <c r="T519" s="175"/>
      <c r="U519" s="175">
        <v>0</v>
      </c>
      <c r="V519" s="21">
        <v>634000</v>
      </c>
      <c r="W519" s="12">
        <v>162353</v>
      </c>
      <c r="X519" s="50"/>
      <c r="Y519" s="50"/>
      <c r="Z519" s="44"/>
      <c r="AA519" s="26" t="s">
        <v>1122</v>
      </c>
      <c r="AB519" s="12" t="e">
        <f>+R519+S519+T519+U519+V519+W519+Y519+#REF!+#REF!+#REF!-Q519</f>
        <v>#REF!</v>
      </c>
      <c r="AC519" s="145">
        <f t="shared" si="67"/>
        <v>13264507</v>
      </c>
      <c r="AD519" s="56">
        <f t="shared" si="68"/>
        <v>0.95220327449787623</v>
      </c>
      <c r="AE519" s="56">
        <f t="shared" si="69"/>
        <v>0</v>
      </c>
      <c r="AF519" s="56">
        <f t="shared" si="70"/>
        <v>4.9868819890119759E-3</v>
      </c>
      <c r="AG519" s="56">
        <f t="shared" si="71"/>
        <v>0</v>
      </c>
      <c r="AH519" s="192">
        <f t="shared" si="72"/>
        <v>5.2372031503900261E-3</v>
      </c>
    </row>
    <row r="520" spans="1:34" ht="13.5" customHeight="1" x14ac:dyDescent="0.2">
      <c r="A520" s="45" t="s">
        <v>1252</v>
      </c>
      <c r="B520" s="46" t="s">
        <v>1253</v>
      </c>
      <c r="C520" s="46" t="s">
        <v>1095</v>
      </c>
      <c r="D520" s="46" t="s">
        <v>402</v>
      </c>
      <c r="E520" s="139" t="s">
        <v>380</v>
      </c>
      <c r="F520" s="139" t="s">
        <v>29</v>
      </c>
      <c r="G520" s="46" t="s">
        <v>164</v>
      </c>
      <c r="H520" s="46" t="s">
        <v>1102</v>
      </c>
      <c r="I520" s="46" t="s">
        <v>32</v>
      </c>
      <c r="J520" s="50">
        <v>4716287467.6160002</v>
      </c>
      <c r="K520" s="140" t="s">
        <v>1118</v>
      </c>
      <c r="L520" s="141"/>
      <c r="M520" s="47"/>
      <c r="N520" s="43" t="s">
        <v>399</v>
      </c>
      <c r="O520" s="47"/>
      <c r="P520" s="142"/>
      <c r="Q520" s="156">
        <v>24860434</v>
      </c>
      <c r="R520" s="50">
        <v>23520275</v>
      </c>
      <c r="S520" s="50">
        <v>0</v>
      </c>
      <c r="T520" s="175"/>
      <c r="U520" s="175">
        <v>0</v>
      </c>
      <c r="V520" s="21">
        <v>1179000</v>
      </c>
      <c r="W520" s="12">
        <v>161159</v>
      </c>
      <c r="X520" s="50"/>
      <c r="Y520" s="50"/>
      <c r="Z520" s="44"/>
      <c r="AA520" s="26" t="s">
        <v>1122</v>
      </c>
      <c r="AB520" s="12" t="e">
        <f>+R520+S520+T520+U520+V520+W520+Y520+#REF!+#REF!+#REF!-Q520</f>
        <v>#REF!</v>
      </c>
      <c r="AC520" s="145">
        <f t="shared" si="67"/>
        <v>24699275</v>
      </c>
      <c r="AD520" s="56">
        <f t="shared" si="68"/>
        <v>0.95226580537282979</v>
      </c>
      <c r="AE520" s="56">
        <f t="shared" si="69"/>
        <v>0</v>
      </c>
      <c r="AF520" s="56">
        <f t="shared" si="70"/>
        <v>4.9870316772461457E-3</v>
      </c>
      <c r="AG520" s="56">
        <f t="shared" si="71"/>
        <v>0</v>
      </c>
      <c r="AH520" s="192">
        <f t="shared" si="72"/>
        <v>5.2370164392216423E-3</v>
      </c>
    </row>
    <row r="521" spans="1:34" ht="13.5" customHeight="1" x14ac:dyDescent="0.2">
      <c r="A521" s="45" t="s">
        <v>1254</v>
      </c>
      <c r="B521" s="46" t="s">
        <v>1255</v>
      </c>
      <c r="C521" s="46" t="s">
        <v>1095</v>
      </c>
      <c r="D521" s="46" t="s">
        <v>402</v>
      </c>
      <c r="E521" s="139" t="s">
        <v>380</v>
      </c>
      <c r="F521" s="139" t="s">
        <v>29</v>
      </c>
      <c r="G521" s="46" t="s">
        <v>164</v>
      </c>
      <c r="H521" s="46" t="s">
        <v>1102</v>
      </c>
      <c r="I521" s="46" t="s">
        <v>32</v>
      </c>
      <c r="J521" s="50">
        <v>8524747757.8039999</v>
      </c>
      <c r="K521" s="140" t="s">
        <v>1118</v>
      </c>
      <c r="L521" s="141"/>
      <c r="M521" s="47"/>
      <c r="N521" s="47" t="s">
        <v>1098</v>
      </c>
      <c r="O521" s="47"/>
      <c r="P521" s="142"/>
      <c r="Q521" s="156">
        <v>41606250</v>
      </c>
      <c r="R521" s="50">
        <v>34005567</v>
      </c>
      <c r="S521" s="50">
        <v>0</v>
      </c>
      <c r="T521" s="175"/>
      <c r="U521" s="175">
        <v>4261661</v>
      </c>
      <c r="V521" s="21">
        <v>3127250</v>
      </c>
      <c r="W521" s="12">
        <v>211772</v>
      </c>
      <c r="X521" s="50"/>
      <c r="Y521" s="50"/>
      <c r="Z521" s="44"/>
      <c r="AA521" s="26" t="s">
        <v>1122</v>
      </c>
      <c r="AB521" s="12" t="e">
        <f>+R521+S521+T521+U521+V521+W521+Y521+#REF!+#REF!+#REF!-Q521</f>
        <v>#REF!</v>
      </c>
      <c r="AC521" s="145">
        <f t="shared" si="67"/>
        <v>41394478</v>
      </c>
      <c r="AD521" s="56">
        <f t="shared" si="68"/>
        <v>0.82150008027640786</v>
      </c>
      <c r="AE521" s="56">
        <f t="shared" si="69"/>
        <v>0.10295240345825837</v>
      </c>
      <c r="AF521" s="56">
        <f t="shared" si="70"/>
        <v>3.9890408450935716E-3</v>
      </c>
      <c r="AG521" s="56">
        <f t="shared" si="71"/>
        <v>4.999163753670779E-4</v>
      </c>
      <c r="AH521" s="192">
        <f t="shared" si="72"/>
        <v>4.8558009194002638E-3</v>
      </c>
    </row>
    <row r="522" spans="1:34" ht="13.5" customHeight="1" x14ac:dyDescent="0.2">
      <c r="A522" s="45" t="s">
        <v>1256</v>
      </c>
      <c r="B522" s="46" t="s">
        <v>1257</v>
      </c>
      <c r="C522" s="46" t="s">
        <v>1095</v>
      </c>
      <c r="D522" s="46" t="s">
        <v>402</v>
      </c>
      <c r="E522" s="139" t="s">
        <v>380</v>
      </c>
      <c r="F522" s="139" t="s">
        <v>29</v>
      </c>
      <c r="G522" s="46" t="s">
        <v>164</v>
      </c>
      <c r="H522" s="46" t="s">
        <v>1102</v>
      </c>
      <c r="I522" s="46" t="s">
        <v>32</v>
      </c>
      <c r="J522" s="50">
        <v>7833176606.3640003</v>
      </c>
      <c r="K522" s="140" t="s">
        <v>1118</v>
      </c>
      <c r="L522" s="141"/>
      <c r="M522" s="47"/>
      <c r="N522" s="47" t="s">
        <v>1098</v>
      </c>
      <c r="O522" s="47"/>
      <c r="P522" s="142"/>
      <c r="Q522" s="156">
        <v>79986387</v>
      </c>
      <c r="R522" s="50">
        <v>72962613</v>
      </c>
      <c r="S522" s="50">
        <v>0</v>
      </c>
      <c r="T522" s="175"/>
      <c r="U522" s="175">
        <v>3917015</v>
      </c>
      <c r="V522" s="21">
        <v>2937250</v>
      </c>
      <c r="W522" s="12">
        <v>169509</v>
      </c>
      <c r="X522" s="50"/>
      <c r="Y522" s="50"/>
      <c r="Z522" s="44"/>
      <c r="AA522" s="26" t="s">
        <v>1122</v>
      </c>
      <c r="AB522" s="12" t="e">
        <f>+R522+S522+T522+U522+V522+W522+Y522+#REF!+#REF!+#REF!-Q522</f>
        <v>#REF!</v>
      </c>
      <c r="AC522" s="145">
        <f t="shared" si="67"/>
        <v>79816878</v>
      </c>
      <c r="AD522" s="56">
        <f t="shared" si="68"/>
        <v>0.91412511774765237</v>
      </c>
      <c r="AE522" s="56">
        <f t="shared" si="69"/>
        <v>4.9075021450976822E-2</v>
      </c>
      <c r="AF522" s="56">
        <f t="shared" si="70"/>
        <v>9.3145624906148701E-3</v>
      </c>
      <c r="AG522" s="56">
        <f t="shared" si="71"/>
        <v>5.0005447302409254E-4</v>
      </c>
      <c r="AH522" s="192">
        <f t="shared" si="72"/>
        <v>1.0189592551143737E-2</v>
      </c>
    </row>
    <row r="523" spans="1:34" ht="13.5" customHeight="1" x14ac:dyDescent="0.2">
      <c r="A523" s="45" t="s">
        <v>1258</v>
      </c>
      <c r="B523" s="46" t="s">
        <v>1259</v>
      </c>
      <c r="C523" s="46" t="s">
        <v>1095</v>
      </c>
      <c r="D523" s="46" t="s">
        <v>402</v>
      </c>
      <c r="E523" s="139" t="s">
        <v>380</v>
      </c>
      <c r="F523" s="139" t="s">
        <v>29</v>
      </c>
      <c r="G523" s="46" t="s">
        <v>164</v>
      </c>
      <c r="H523" s="46" t="s">
        <v>1102</v>
      </c>
      <c r="I523" s="46" t="s">
        <v>32</v>
      </c>
      <c r="J523" s="50">
        <v>4407298462.6280003</v>
      </c>
      <c r="K523" s="140" t="s">
        <v>1118</v>
      </c>
      <c r="L523" s="141"/>
      <c r="M523" s="47"/>
      <c r="N523" s="47" t="s">
        <v>1098</v>
      </c>
      <c r="O523" s="47"/>
      <c r="P523" s="142"/>
      <c r="Q523" s="156">
        <v>52548391</v>
      </c>
      <c r="R523" s="50">
        <v>48371513</v>
      </c>
      <c r="S523" s="50">
        <v>0</v>
      </c>
      <c r="T523" s="175"/>
      <c r="U523" s="175">
        <v>2204116</v>
      </c>
      <c r="V523" s="21">
        <v>1810580</v>
      </c>
      <c r="W523" s="12">
        <v>162182</v>
      </c>
      <c r="X523" s="50"/>
      <c r="Y523" s="50"/>
      <c r="Z523" s="44"/>
      <c r="AA523" s="26" t="s">
        <v>1122</v>
      </c>
      <c r="AB523" s="12" t="e">
        <f>+R523+S523+T523+U523+V523+W523+Y523+#REF!+#REF!+#REF!-Q523</f>
        <v>#REF!</v>
      </c>
      <c r="AC523" s="145">
        <f t="shared" si="67"/>
        <v>52386209</v>
      </c>
      <c r="AD523" s="56">
        <f t="shared" si="68"/>
        <v>0.92336349438837995</v>
      </c>
      <c r="AE523" s="56">
        <f t="shared" si="69"/>
        <v>4.207435586720925E-2</v>
      </c>
      <c r="AF523" s="56">
        <f t="shared" si="70"/>
        <v>1.0975320462221851E-2</v>
      </c>
      <c r="AG523" s="56">
        <f t="shared" si="71"/>
        <v>5.0010590811808142E-4</v>
      </c>
      <c r="AH523" s="192">
        <f t="shared" si="72"/>
        <v>1.1886240390618556E-2</v>
      </c>
    </row>
    <row r="524" spans="1:34" ht="13.5" customHeight="1" x14ac:dyDescent="0.2">
      <c r="A524" s="45" t="s">
        <v>1260</v>
      </c>
      <c r="B524" s="46" t="s">
        <v>1261</v>
      </c>
      <c r="C524" s="46" t="s">
        <v>1095</v>
      </c>
      <c r="D524" s="46" t="s">
        <v>402</v>
      </c>
      <c r="E524" s="139" t="s">
        <v>380</v>
      </c>
      <c r="F524" s="139" t="s">
        <v>29</v>
      </c>
      <c r="G524" s="46" t="s">
        <v>164</v>
      </c>
      <c r="H524" s="46" t="s">
        <v>1102</v>
      </c>
      <c r="I524" s="46" t="s">
        <v>32</v>
      </c>
      <c r="J524" s="50">
        <v>4393804071.948</v>
      </c>
      <c r="K524" s="140" t="s">
        <v>1118</v>
      </c>
      <c r="L524" s="141"/>
      <c r="M524" s="47"/>
      <c r="N524" s="47" t="s">
        <v>1098</v>
      </c>
      <c r="O524" s="47"/>
      <c r="P524" s="142"/>
      <c r="Q524" s="156">
        <v>69910706</v>
      </c>
      <c r="R524" s="50">
        <v>65754888</v>
      </c>
      <c r="S524" s="50">
        <v>0</v>
      </c>
      <c r="T524" s="175"/>
      <c r="U524" s="175">
        <v>2197426</v>
      </c>
      <c r="V524" s="21">
        <v>1796580</v>
      </c>
      <c r="W524" s="12">
        <v>161812</v>
      </c>
      <c r="X524" s="50"/>
      <c r="Y524" s="50"/>
      <c r="Z524" s="44"/>
      <c r="AA524" s="26" t="s">
        <v>1122</v>
      </c>
      <c r="AB524" s="12" t="e">
        <f>+R524+S524+T524+U524+V524+W524+Y524+#REF!+#REF!+#REF!-Q524</f>
        <v>#REF!</v>
      </c>
      <c r="AC524" s="145">
        <f t="shared" si="67"/>
        <v>69748894</v>
      </c>
      <c r="AD524" s="56">
        <f t="shared" si="68"/>
        <v>0.94273735724038865</v>
      </c>
      <c r="AE524" s="56">
        <f t="shared" si="69"/>
        <v>3.1504814972406585E-2</v>
      </c>
      <c r="AF524" s="56">
        <f t="shared" si="70"/>
        <v>1.4965366439484287E-2</v>
      </c>
      <c r="AG524" s="56">
        <f t="shared" si="71"/>
        <v>5.0011925065784001E-4</v>
      </c>
      <c r="AH524" s="192">
        <f t="shared" si="72"/>
        <v>1.5874375110467027E-2</v>
      </c>
    </row>
    <row r="525" spans="1:34" ht="13.5" customHeight="1" x14ac:dyDescent="0.2">
      <c r="A525" s="45" t="s">
        <v>1262</v>
      </c>
      <c r="B525" s="46" t="s">
        <v>1263</v>
      </c>
      <c r="C525" s="46" t="s">
        <v>1095</v>
      </c>
      <c r="D525" s="139" t="s">
        <v>27</v>
      </c>
      <c r="E525" s="139" t="s">
        <v>28</v>
      </c>
      <c r="F525" s="139" t="s">
        <v>29</v>
      </c>
      <c r="G525" s="139" t="s">
        <v>46</v>
      </c>
      <c r="H525" s="46" t="s">
        <v>1264</v>
      </c>
      <c r="I525" s="46" t="s">
        <v>32</v>
      </c>
      <c r="J525" s="50">
        <v>1379155316.5344129</v>
      </c>
      <c r="K525" s="140" t="s">
        <v>1202</v>
      </c>
      <c r="L525" s="141">
        <v>0.2</v>
      </c>
      <c r="M525" s="47" t="s">
        <v>68</v>
      </c>
      <c r="N525" s="47" t="s">
        <v>1098</v>
      </c>
      <c r="O525" s="47"/>
      <c r="P525" s="142"/>
      <c r="Q525" s="156">
        <v>28683356.547897685</v>
      </c>
      <c r="R525" s="50">
        <v>20770872.683355741</v>
      </c>
      <c r="S525" s="50">
        <v>5387952.9445914105</v>
      </c>
      <c r="T525" s="175"/>
      <c r="U525" s="175">
        <v>691149.70696429396</v>
      </c>
      <c r="V525" s="21">
        <v>659887.0987054517</v>
      </c>
      <c r="W525" s="12">
        <v>1173494.1142807864</v>
      </c>
      <c r="X525" s="50"/>
      <c r="Y525" s="50"/>
      <c r="Z525" s="44"/>
      <c r="AA525" s="25">
        <v>1.5599999999999999E-2</v>
      </c>
      <c r="AB525" s="12" t="e">
        <f>+R525+S525+T525+U525+V525+W525+Y525+#REF!+#REF!+#REF!-Q525</f>
        <v>#REF!</v>
      </c>
      <c r="AC525" s="145">
        <f t="shared" si="67"/>
        <v>22121909.489025488</v>
      </c>
      <c r="AD525" s="56">
        <f t="shared" ref="AD525:AD534" si="73">+R525/AC525</f>
        <v>0.93892765873850148</v>
      </c>
      <c r="AE525" s="56">
        <f t="shared" ref="AE525:AE534" si="74">U525/AC525</f>
        <v>3.1242768952977052E-2</v>
      </c>
      <c r="AF525" s="56">
        <f t="shared" ref="AF525:AF534" si="75">+R525/J525</f>
        <v>1.5060575436528409E-2</v>
      </c>
      <c r="AG525" s="56">
        <f t="shared" ref="AG525:AG534" si="76">+U525/J525</f>
        <v>5.0113986342092195E-4</v>
      </c>
      <c r="AH525" s="192">
        <f t="shared" ref="AH525:AH534" si="77">+AC525/J525+Z525</f>
        <v>1.6040187224607996E-2</v>
      </c>
    </row>
    <row r="526" spans="1:34" ht="13.5" customHeight="1" x14ac:dyDescent="0.2">
      <c r="A526" s="45" t="s">
        <v>1265</v>
      </c>
      <c r="B526" s="46" t="s">
        <v>1266</v>
      </c>
      <c r="C526" s="46" t="s">
        <v>1095</v>
      </c>
      <c r="D526" s="139" t="s">
        <v>27</v>
      </c>
      <c r="E526" s="139" t="s">
        <v>28</v>
      </c>
      <c r="F526" s="139" t="s">
        <v>29</v>
      </c>
      <c r="G526" s="139" t="s">
        <v>46</v>
      </c>
      <c r="H526" s="46" t="s">
        <v>1264</v>
      </c>
      <c r="I526" s="46" t="s">
        <v>32</v>
      </c>
      <c r="J526" s="50">
        <v>1530160405.2105262</v>
      </c>
      <c r="K526" s="140" t="s">
        <v>1113</v>
      </c>
      <c r="L526" s="141">
        <v>0.2</v>
      </c>
      <c r="M526" s="47" t="s">
        <v>68</v>
      </c>
      <c r="N526" s="47" t="s">
        <v>1098</v>
      </c>
      <c r="O526" s="47"/>
      <c r="P526" s="142"/>
      <c r="Q526" s="156">
        <v>22549007.899634141</v>
      </c>
      <c r="R526" s="50">
        <v>12311368.504100418</v>
      </c>
      <c r="S526" s="50">
        <v>7436695.0717682745</v>
      </c>
      <c r="T526" s="175"/>
      <c r="U526" s="175">
        <v>766824.37647930556</v>
      </c>
      <c r="V526" s="21">
        <v>732138.7941175641</v>
      </c>
      <c r="W526" s="12">
        <v>1301981.1531685819</v>
      </c>
      <c r="X526" s="50"/>
      <c r="Y526" s="50"/>
      <c r="Z526" s="44"/>
      <c r="AA526" s="26" t="s">
        <v>399</v>
      </c>
      <c r="AB526" s="12" t="e">
        <f>+R526+S526+T526+U526+V526+W526+Y526+#REF!+#REF!+#REF!-Q526</f>
        <v>#REF!</v>
      </c>
      <c r="AC526" s="145">
        <f t="shared" si="67"/>
        <v>13810331.674697287</v>
      </c>
      <c r="AD526" s="56">
        <f t="shared" si="73"/>
        <v>0.89146074070449677</v>
      </c>
      <c r="AE526" s="56">
        <f t="shared" si="74"/>
        <v>5.5525413476075244E-2</v>
      </c>
      <c r="AF526" s="56">
        <f t="shared" si="75"/>
        <v>8.0458025591157323E-3</v>
      </c>
      <c r="AG526" s="56">
        <f t="shared" si="76"/>
        <v>5.0113986342092184E-4</v>
      </c>
      <c r="AH526" s="192">
        <f t="shared" si="77"/>
        <v>9.0254143471953201E-3</v>
      </c>
    </row>
    <row r="527" spans="1:34" ht="13.5" customHeight="1" x14ac:dyDescent="0.2">
      <c r="A527" s="45" t="s">
        <v>1267</v>
      </c>
      <c r="B527" s="46" t="s">
        <v>1268</v>
      </c>
      <c r="C527" s="46" t="s">
        <v>1095</v>
      </c>
      <c r="D527" s="139" t="s">
        <v>27</v>
      </c>
      <c r="E527" s="139" t="s">
        <v>28</v>
      </c>
      <c r="F527" s="139" t="s">
        <v>29</v>
      </c>
      <c r="G527" s="139" t="s">
        <v>46</v>
      </c>
      <c r="H527" s="46" t="s">
        <v>1264</v>
      </c>
      <c r="I527" s="46" t="s">
        <v>53</v>
      </c>
      <c r="J527" s="50">
        <v>572573.79518218618</v>
      </c>
      <c r="K527" s="140" t="s">
        <v>1202</v>
      </c>
      <c r="L527" s="141">
        <v>0.2</v>
      </c>
      <c r="M527" s="47" t="s">
        <v>68</v>
      </c>
      <c r="N527" s="47" t="s">
        <v>1098</v>
      </c>
      <c r="O527" s="47"/>
      <c r="P527" s="142"/>
      <c r="Q527" s="156">
        <v>11514.066986085933</v>
      </c>
      <c r="R527" s="50">
        <v>8446.5934555488057</v>
      </c>
      <c r="S527" s="50">
        <v>2040.1981124847027</v>
      </c>
      <c r="T527" s="175"/>
      <c r="U527" s="175">
        <v>281.24080340931931</v>
      </c>
      <c r="V527" s="21">
        <v>268.51950587451211</v>
      </c>
      <c r="W527" s="12">
        <v>477.51510876859294</v>
      </c>
      <c r="X527" s="50"/>
      <c r="Y527" s="50"/>
      <c r="Z527" s="44"/>
      <c r="AA527" s="25">
        <v>1.5599999999999999E-2</v>
      </c>
      <c r="AB527" s="12" t="e">
        <f>+R527+S527+T527+U527+V527+W527+Y527+#REF!+#REF!+#REF!-Q527</f>
        <v>#REF!</v>
      </c>
      <c r="AC527" s="145">
        <f t="shared" si="67"/>
        <v>8996.3537648326364</v>
      </c>
      <c r="AD527" s="56">
        <f t="shared" si="73"/>
        <v>0.93889076356324697</v>
      </c>
      <c r="AE527" s="56">
        <f t="shared" si="74"/>
        <v>3.1261643412546634E-2</v>
      </c>
      <c r="AF527" s="56">
        <f t="shared" si="75"/>
        <v>1.4751973503889048E-2</v>
      </c>
      <c r="AG527" s="56">
        <f t="shared" si="76"/>
        <v>4.9118699768617912E-4</v>
      </c>
      <c r="AH527" s="192">
        <f t="shared" si="77"/>
        <v>1.5712129756078174E-2</v>
      </c>
    </row>
    <row r="528" spans="1:34" ht="13.5" customHeight="1" x14ac:dyDescent="0.2">
      <c r="A528" s="45" t="s">
        <v>1269</v>
      </c>
      <c r="B528" s="46" t="s">
        <v>1270</v>
      </c>
      <c r="C528" s="46" t="s">
        <v>1095</v>
      </c>
      <c r="D528" s="139" t="s">
        <v>27</v>
      </c>
      <c r="E528" s="139" t="s">
        <v>28</v>
      </c>
      <c r="F528" s="139" t="s">
        <v>29</v>
      </c>
      <c r="G528" s="139" t="s">
        <v>46</v>
      </c>
      <c r="H528" s="46" t="s">
        <v>1102</v>
      </c>
      <c r="I528" s="46" t="s">
        <v>32</v>
      </c>
      <c r="J528" s="50">
        <v>2742147823.5</v>
      </c>
      <c r="K528" s="140" t="s">
        <v>1119</v>
      </c>
      <c r="L528" s="141">
        <v>0.2</v>
      </c>
      <c r="M528" s="47" t="s">
        <v>68</v>
      </c>
      <c r="N528" s="47" t="s">
        <v>1098</v>
      </c>
      <c r="O528" s="47"/>
      <c r="P528" s="142"/>
      <c r="Q528" s="156">
        <v>47221037.767402813</v>
      </c>
      <c r="R528" s="50">
        <v>41258185.198363997</v>
      </c>
      <c r="S528" s="50">
        <v>0</v>
      </c>
      <c r="T528" s="175"/>
      <c r="U528" s="175">
        <v>1373957.7206029464</v>
      </c>
      <c r="V528" s="21">
        <v>1088440.3716542961</v>
      </c>
      <c r="W528" s="12">
        <v>3500454.4767815713</v>
      </c>
      <c r="X528" s="50"/>
      <c r="Y528" s="50"/>
      <c r="Z528" s="44"/>
      <c r="AA528" s="25">
        <v>1.6899999999999998E-2</v>
      </c>
      <c r="AB528" s="12" t="e">
        <f>+R528+S528+T528+U528+V528+W528+Y528+#REF!+#REF!+#REF!-Q528</f>
        <v>#REF!</v>
      </c>
      <c r="AC528" s="145">
        <f t="shared" si="67"/>
        <v>43720583.290621236</v>
      </c>
      <c r="AD528" s="56">
        <f t="shared" si="73"/>
        <v>0.94367874564048959</v>
      </c>
      <c r="AE528" s="56">
        <f t="shared" si="74"/>
        <v>3.1425878092017183E-2</v>
      </c>
      <c r="AF528" s="56">
        <f t="shared" si="75"/>
        <v>1.5045937656892331E-2</v>
      </c>
      <c r="AG528" s="56">
        <f t="shared" si="76"/>
        <v>5.0105166061006348E-4</v>
      </c>
      <c r="AH528" s="192">
        <f t="shared" si="77"/>
        <v>1.5943919184786149E-2</v>
      </c>
    </row>
    <row r="529" spans="1:34" ht="13.5" customHeight="1" x14ac:dyDescent="0.2">
      <c r="A529" s="45" t="s">
        <v>1271</v>
      </c>
      <c r="B529" s="46" t="s">
        <v>1272</v>
      </c>
      <c r="C529" s="46" t="s">
        <v>1095</v>
      </c>
      <c r="D529" s="139" t="s">
        <v>27</v>
      </c>
      <c r="E529" s="139" t="s">
        <v>28</v>
      </c>
      <c r="F529" s="139" t="s">
        <v>29</v>
      </c>
      <c r="G529" s="139" t="s">
        <v>46</v>
      </c>
      <c r="H529" s="46" t="s">
        <v>1102</v>
      </c>
      <c r="I529" s="46" t="s">
        <v>32</v>
      </c>
      <c r="J529" s="50">
        <v>1439051770.668</v>
      </c>
      <c r="K529" s="140" t="s">
        <v>1113</v>
      </c>
      <c r="L529" s="141">
        <v>0.2</v>
      </c>
      <c r="M529" s="47" t="s">
        <v>68</v>
      </c>
      <c r="N529" s="47" t="s">
        <v>1098</v>
      </c>
      <c r="O529" s="47"/>
      <c r="P529" s="142"/>
      <c r="Q529" s="156">
        <v>3129245.2325971853</v>
      </c>
      <c r="R529" s="50">
        <v>-0.19836400098950654</v>
      </c>
      <c r="S529" s="50">
        <v>0</v>
      </c>
      <c r="T529" s="175"/>
      <c r="U529" s="175">
        <v>721039.27939705364</v>
      </c>
      <c r="V529" s="21">
        <v>571202.62834570371</v>
      </c>
      <c r="W529" s="12">
        <v>1837003.5232184292</v>
      </c>
      <c r="X529" s="50"/>
      <c r="Y529" s="50"/>
      <c r="Z529" s="44"/>
      <c r="AA529" s="26" t="s">
        <v>399</v>
      </c>
      <c r="AB529" s="12" t="e">
        <f>+R529+S529+T529+U529+V529+W529+Y529+#REF!+#REF!+#REF!-Q529</f>
        <v>#REF!</v>
      </c>
      <c r="AC529" s="145">
        <f t="shared" si="67"/>
        <v>1292241.7093787563</v>
      </c>
      <c r="AD529" s="56">
        <f t="shared" si="73"/>
        <v>-1.5350379077678107E-7</v>
      </c>
      <c r="AE529" s="56">
        <f t="shared" si="74"/>
        <v>0.55797555067595861</v>
      </c>
      <c r="AF529" s="56">
        <f t="shared" si="75"/>
        <v>-1.3784354741972005E-10</v>
      </c>
      <c r="AG529" s="56">
        <f t="shared" si="76"/>
        <v>5.0105166061006348E-4</v>
      </c>
      <c r="AH529" s="192">
        <f t="shared" si="77"/>
        <v>8.9798139005027231E-4</v>
      </c>
    </row>
    <row r="530" spans="1:34" ht="13.5" customHeight="1" x14ac:dyDescent="0.2">
      <c r="A530" s="45" t="s">
        <v>1273</v>
      </c>
      <c r="B530" s="46" t="s">
        <v>1274</v>
      </c>
      <c r="C530" s="46" t="s">
        <v>1095</v>
      </c>
      <c r="D530" s="46" t="s">
        <v>402</v>
      </c>
      <c r="E530" s="139" t="s">
        <v>380</v>
      </c>
      <c r="F530" s="139" t="s">
        <v>29</v>
      </c>
      <c r="G530" s="46" t="s">
        <v>164</v>
      </c>
      <c r="H530" s="46" t="s">
        <v>1102</v>
      </c>
      <c r="I530" s="46" t="s">
        <v>32</v>
      </c>
      <c r="J530" s="50">
        <v>2976700493.948</v>
      </c>
      <c r="K530" s="140" t="s">
        <v>1118</v>
      </c>
      <c r="L530" s="141"/>
      <c r="M530" s="47"/>
      <c r="N530" s="47" t="s">
        <v>399</v>
      </c>
      <c r="O530" s="49"/>
      <c r="P530" s="142"/>
      <c r="Q530" s="156">
        <v>60287132</v>
      </c>
      <c r="R530" s="50">
        <v>59379551</v>
      </c>
      <c r="S530" s="50">
        <v>0</v>
      </c>
      <c r="T530" s="175"/>
      <c r="U530" s="175">
        <v>0</v>
      </c>
      <c r="V530" s="21">
        <v>745000</v>
      </c>
      <c r="W530" s="12">
        <v>162581</v>
      </c>
      <c r="X530" s="50"/>
      <c r="Y530" s="50"/>
      <c r="Z530" s="44"/>
      <c r="AA530" s="26" t="s">
        <v>1122</v>
      </c>
      <c r="AB530" s="12" t="e">
        <f>+R530+S530+T530+U530+V530+W530+Y530+#REF!+#REF!+#REF!-Q530</f>
        <v>#REF!</v>
      </c>
      <c r="AC530" s="145">
        <f t="shared" si="67"/>
        <v>60124551</v>
      </c>
      <c r="AD530" s="56">
        <f t="shared" si="73"/>
        <v>0.9876090550763531</v>
      </c>
      <c r="AE530" s="56">
        <f t="shared" si="74"/>
        <v>0</v>
      </c>
      <c r="AF530" s="56">
        <f t="shared" si="75"/>
        <v>1.9948110708727991E-2</v>
      </c>
      <c r="AG530" s="56">
        <f t="shared" si="76"/>
        <v>0</v>
      </c>
      <c r="AH530" s="192">
        <f t="shared" si="77"/>
        <v>2.0198387819748961E-2</v>
      </c>
    </row>
    <row r="531" spans="1:34" ht="13.5" customHeight="1" x14ac:dyDescent="0.2">
      <c r="A531" s="45" t="s">
        <v>1275</v>
      </c>
      <c r="B531" s="46" t="s">
        <v>1276</v>
      </c>
      <c r="C531" s="46" t="s">
        <v>1095</v>
      </c>
      <c r="D531" s="46" t="s">
        <v>402</v>
      </c>
      <c r="E531" s="139" t="s">
        <v>380</v>
      </c>
      <c r="F531" s="139" t="s">
        <v>29</v>
      </c>
      <c r="G531" s="46" t="s">
        <v>164</v>
      </c>
      <c r="H531" s="46" t="s">
        <v>1102</v>
      </c>
      <c r="I531" s="46" t="s">
        <v>32</v>
      </c>
      <c r="J531" s="50">
        <v>4014384494.5840001</v>
      </c>
      <c r="K531" s="140" t="s">
        <v>1118</v>
      </c>
      <c r="L531" s="141"/>
      <c r="M531" s="47"/>
      <c r="N531" s="47" t="s">
        <v>399</v>
      </c>
      <c r="O531" s="49"/>
      <c r="P531" s="142"/>
      <c r="Q531" s="156">
        <v>80420480</v>
      </c>
      <c r="R531" s="50">
        <v>79254306</v>
      </c>
      <c r="S531" s="50">
        <v>0</v>
      </c>
      <c r="T531" s="175"/>
      <c r="U531" s="175">
        <v>0</v>
      </c>
      <c r="V531" s="21">
        <v>1004000</v>
      </c>
      <c r="W531" s="12">
        <v>162174</v>
      </c>
      <c r="X531" s="50"/>
      <c r="Y531" s="50"/>
      <c r="Z531" s="44"/>
      <c r="AA531" s="26" t="s">
        <v>1122</v>
      </c>
      <c r="AB531" s="12" t="e">
        <f>+R531+S531+T531+U531+V531+W531+Y531+#REF!+#REF!+#REF!-Q531</f>
        <v>#REF!</v>
      </c>
      <c r="AC531" s="145">
        <f t="shared" si="67"/>
        <v>80258306</v>
      </c>
      <c r="AD531" s="56">
        <f t="shared" si="73"/>
        <v>0.98749039133719074</v>
      </c>
      <c r="AE531" s="56">
        <f t="shared" si="74"/>
        <v>0</v>
      </c>
      <c r="AF531" s="56">
        <f t="shared" si="75"/>
        <v>1.974257974215619E-2</v>
      </c>
      <c r="AG531" s="56">
        <f t="shared" si="76"/>
        <v>0</v>
      </c>
      <c r="AH531" s="192">
        <f t="shared" si="77"/>
        <v>1.9992680349448427E-2</v>
      </c>
    </row>
    <row r="532" spans="1:34" ht="13.5" customHeight="1" x14ac:dyDescent="0.2">
      <c r="A532" s="45" t="s">
        <v>1277</v>
      </c>
      <c r="B532" s="46" t="s">
        <v>1278</v>
      </c>
      <c r="C532" s="46" t="s">
        <v>1095</v>
      </c>
      <c r="D532" s="139" t="s">
        <v>27</v>
      </c>
      <c r="E532" s="139" t="s">
        <v>28</v>
      </c>
      <c r="F532" s="139" t="s">
        <v>79</v>
      </c>
      <c r="G532" s="139" t="s">
        <v>73</v>
      </c>
      <c r="H532" s="46" t="s">
        <v>1183</v>
      </c>
      <c r="I532" s="46" t="s">
        <v>32</v>
      </c>
      <c r="J532" s="50">
        <v>6584995723.9921608</v>
      </c>
      <c r="K532" s="140" t="s">
        <v>1103</v>
      </c>
      <c r="L532" s="141">
        <v>0.2</v>
      </c>
      <c r="M532" s="47" t="s">
        <v>68</v>
      </c>
      <c r="N532" s="47" t="s">
        <v>1098</v>
      </c>
      <c r="O532" s="47"/>
      <c r="P532" s="142"/>
      <c r="Q532" s="156">
        <v>153082338.98350415</v>
      </c>
      <c r="R532" s="50">
        <v>130681102.43993036</v>
      </c>
      <c r="S532" s="50">
        <v>0</v>
      </c>
      <c r="T532" s="175"/>
      <c r="U532" s="175">
        <v>3297187.8157738666</v>
      </c>
      <c r="V532" s="21">
        <v>2323803.8344669491</v>
      </c>
      <c r="W532" s="12">
        <v>16780244.893332962</v>
      </c>
      <c r="X532" s="50"/>
      <c r="Y532" s="50"/>
      <c r="Z532" s="44"/>
      <c r="AA532" s="25">
        <v>0.02</v>
      </c>
      <c r="AB532" s="12" t="e">
        <f>+R532+S532+T532+U532+V532+W532+Y532+#REF!+#REF!+#REF!-Q532</f>
        <v>#REF!</v>
      </c>
      <c r="AC532" s="145">
        <f t="shared" si="67"/>
        <v>136302094.09017116</v>
      </c>
      <c r="AD532" s="56">
        <f t="shared" si="73"/>
        <v>0.95876078289360545</v>
      </c>
      <c r="AE532" s="56">
        <f t="shared" si="74"/>
        <v>2.4190294637678859E-2</v>
      </c>
      <c r="AF532" s="56">
        <f t="shared" si="75"/>
        <v>1.984528280918986E-2</v>
      </c>
      <c r="AG532" s="56">
        <f t="shared" si="76"/>
        <v>5.0071221819639135E-4</v>
      </c>
      <c r="AH532" s="192">
        <f t="shared" si="77"/>
        <v>2.0698888777339688E-2</v>
      </c>
    </row>
    <row r="533" spans="1:34" ht="13.5" customHeight="1" x14ac:dyDescent="0.2">
      <c r="A533" s="45" t="s">
        <v>1279</v>
      </c>
      <c r="B533" s="46" t="s">
        <v>1280</v>
      </c>
      <c r="C533" s="46" t="s">
        <v>1095</v>
      </c>
      <c r="D533" s="139" t="s">
        <v>27</v>
      </c>
      <c r="E533" s="139" t="s">
        <v>28</v>
      </c>
      <c r="F533" s="139" t="s">
        <v>79</v>
      </c>
      <c r="G533" s="139" t="s">
        <v>73</v>
      </c>
      <c r="H533" s="46" t="s">
        <v>1183</v>
      </c>
      <c r="I533" s="46" t="s">
        <v>53</v>
      </c>
      <c r="J533" s="50">
        <v>898295.34892000025</v>
      </c>
      <c r="K533" s="140" t="s">
        <v>1103</v>
      </c>
      <c r="L533" s="141">
        <v>0.2</v>
      </c>
      <c r="M533" s="47" t="s">
        <v>68</v>
      </c>
      <c r="N533" s="47" t="s">
        <v>1098</v>
      </c>
      <c r="O533" s="47"/>
      <c r="P533" s="142"/>
      <c r="Q533" s="156">
        <v>20455.012912349121</v>
      </c>
      <c r="R533" s="50">
        <v>17461.737621456388</v>
      </c>
      <c r="S533" s="50">
        <v>0</v>
      </c>
      <c r="T533" s="175"/>
      <c r="U533" s="175">
        <v>440.57348348565728</v>
      </c>
      <c r="V533" s="21">
        <v>310.50895717571944</v>
      </c>
      <c r="W533" s="12">
        <v>2242.192850231359</v>
      </c>
      <c r="X533" s="50"/>
      <c r="Y533" s="50"/>
      <c r="Z533" s="44"/>
      <c r="AA533" s="25">
        <v>0.02</v>
      </c>
      <c r="AB533" s="12" t="e">
        <f>+R533+S533+T533+U533+V533+W533+Y533+#REF!+#REF!+#REF!-Q533</f>
        <v>#REF!</v>
      </c>
      <c r="AC533" s="145">
        <f t="shared" si="67"/>
        <v>18212.820062117764</v>
      </c>
      <c r="AD533" s="56">
        <f t="shared" si="73"/>
        <v>0.95876078289360533</v>
      </c>
      <c r="AE533" s="56">
        <f t="shared" si="74"/>
        <v>2.4190294637678859E-2</v>
      </c>
      <c r="AF533" s="56">
        <f t="shared" si="75"/>
        <v>1.9438748783960902E-2</v>
      </c>
      <c r="AG533" s="56">
        <f t="shared" si="76"/>
        <v>4.9045504244828674E-4</v>
      </c>
      <c r="AH533" s="192">
        <f t="shared" si="77"/>
        <v>2.0274868487312792E-2</v>
      </c>
    </row>
    <row r="534" spans="1:34" ht="13.5" customHeight="1" x14ac:dyDescent="0.2">
      <c r="A534" s="45" t="s">
        <v>1281</v>
      </c>
      <c r="B534" s="46" t="s">
        <v>1282</v>
      </c>
      <c r="C534" s="46" t="s">
        <v>1095</v>
      </c>
      <c r="D534" s="46" t="s">
        <v>402</v>
      </c>
      <c r="E534" s="139" t="s">
        <v>380</v>
      </c>
      <c r="F534" s="139" t="s">
        <v>29</v>
      </c>
      <c r="G534" s="46" t="s">
        <v>164</v>
      </c>
      <c r="H534" s="46" t="s">
        <v>1102</v>
      </c>
      <c r="I534" s="46" t="s">
        <v>32</v>
      </c>
      <c r="J534" s="50">
        <v>3670502025.572</v>
      </c>
      <c r="K534" s="140" t="s">
        <v>1118</v>
      </c>
      <c r="L534" s="141"/>
      <c r="M534" s="47"/>
      <c r="N534" s="43" t="s">
        <v>399</v>
      </c>
      <c r="O534" s="49"/>
      <c r="P534" s="142"/>
      <c r="Q534" s="156">
        <v>72812334</v>
      </c>
      <c r="R534" s="50">
        <v>71734106</v>
      </c>
      <c r="S534" s="50">
        <v>0</v>
      </c>
      <c r="T534" s="175"/>
      <c r="U534" s="175">
        <v>0</v>
      </c>
      <c r="V534" s="21">
        <v>918000</v>
      </c>
      <c r="W534" s="12">
        <v>160228</v>
      </c>
      <c r="X534" s="50"/>
      <c r="Y534" s="50"/>
      <c r="Z534" s="44"/>
      <c r="AA534" s="42" t="s">
        <v>1122</v>
      </c>
      <c r="AB534" s="12" t="e">
        <f>+R534+S534+T534+U534+V534+W534+Y534+#REF!+#REF!+#REF!-Q534</f>
        <v>#REF!</v>
      </c>
      <c r="AC534" s="145">
        <f t="shared" si="67"/>
        <v>72652106</v>
      </c>
      <c r="AD534" s="56">
        <f t="shared" si="73"/>
        <v>0.98736444061236162</v>
      </c>
      <c r="AE534" s="56">
        <f t="shared" si="74"/>
        <v>0</v>
      </c>
      <c r="AF534" s="56">
        <f t="shared" si="75"/>
        <v>1.9543404553446928E-2</v>
      </c>
      <c r="AG534" s="56">
        <f t="shared" si="76"/>
        <v>0</v>
      </c>
      <c r="AH534" s="192">
        <f t="shared" si="77"/>
        <v>1.9793506581345127E-2</v>
      </c>
    </row>
    <row r="1048571" spans="1:34" s="17" customFormat="1" x14ac:dyDescent="0.2">
      <c r="A1048571" s="9"/>
      <c r="B1048571" s="9"/>
      <c r="C1048571" s="9"/>
      <c r="D1048571" s="9"/>
      <c r="E1048571" s="9"/>
      <c r="F1048571" s="9"/>
      <c r="G1048571" s="9"/>
      <c r="H1048571" s="9"/>
      <c r="I1048571" s="9"/>
      <c r="K1048571" s="34"/>
      <c r="L1048571" s="18"/>
      <c r="M1048571" s="18"/>
      <c r="N1048571" s="18"/>
      <c r="O1048571" s="19"/>
      <c r="P1048571" s="18"/>
      <c r="T1048571" s="10"/>
      <c r="U1048571" s="10"/>
      <c r="V1048571" s="41"/>
      <c r="W1048571" s="41"/>
      <c r="Z1048571" s="9"/>
      <c r="AA1048571" s="18"/>
      <c r="AB1048571" s="10"/>
      <c r="AD1048571" s="9"/>
      <c r="AE1048571" s="9"/>
      <c r="AF1048571" s="9"/>
      <c r="AG1048571" s="9"/>
      <c r="AH1048571" s="9"/>
    </row>
  </sheetData>
  <mergeCells count="900">
    <mergeCell ref="AH427:AH428"/>
    <mergeCell ref="AD427:AD428"/>
    <mergeCell ref="AE427:AE428"/>
    <mergeCell ref="AF427:AF428"/>
    <mergeCell ref="AG427:AG428"/>
    <mergeCell ref="X427:X428"/>
    <mergeCell ref="Y427:Y428"/>
    <mergeCell ref="Z427:Z428"/>
    <mergeCell ref="AA427:AA428"/>
    <mergeCell ref="AB427:AB428"/>
    <mergeCell ref="AC427:AC428"/>
    <mergeCell ref="P427:P428"/>
    <mergeCell ref="Q427:Q428"/>
    <mergeCell ref="R427:R428"/>
    <mergeCell ref="S427:S428"/>
    <mergeCell ref="T427:T428"/>
    <mergeCell ref="U427:U428"/>
    <mergeCell ref="J427:J428"/>
    <mergeCell ref="K427:K428"/>
    <mergeCell ref="L427:L428"/>
    <mergeCell ref="M427:M428"/>
    <mergeCell ref="N427:N428"/>
    <mergeCell ref="O427:O428"/>
    <mergeCell ref="D427:D428"/>
    <mergeCell ref="E427:E428"/>
    <mergeCell ref="F427:F428"/>
    <mergeCell ref="G427:G428"/>
    <mergeCell ref="H427:H428"/>
    <mergeCell ref="I427:I428"/>
    <mergeCell ref="AG425:AG426"/>
    <mergeCell ref="AC425:AC426"/>
    <mergeCell ref="AH425:AH426"/>
    <mergeCell ref="AD425:AD426"/>
    <mergeCell ref="AE425:AE426"/>
    <mergeCell ref="AF425:AF426"/>
    <mergeCell ref="U425:U426"/>
    <mergeCell ref="X425:X426"/>
    <mergeCell ref="Y425:Y426"/>
    <mergeCell ref="Z425:Z426"/>
    <mergeCell ref="AA425:AA426"/>
    <mergeCell ref="AB425:AB426"/>
    <mergeCell ref="O425:O426"/>
    <mergeCell ref="P425:P426"/>
    <mergeCell ref="Q425:Q426"/>
    <mergeCell ref="R425:R426"/>
    <mergeCell ref="S425:S426"/>
    <mergeCell ref="T425:T426"/>
    <mergeCell ref="I425:I426"/>
    <mergeCell ref="J425:J426"/>
    <mergeCell ref="K425:K426"/>
    <mergeCell ref="L425:L426"/>
    <mergeCell ref="M425:M426"/>
    <mergeCell ref="N425:N426"/>
    <mergeCell ref="D425:D426"/>
    <mergeCell ref="E425:E426"/>
    <mergeCell ref="F425:F426"/>
    <mergeCell ref="G425:G426"/>
    <mergeCell ref="H425:H426"/>
    <mergeCell ref="AH423:AH424"/>
    <mergeCell ref="AD423:AD424"/>
    <mergeCell ref="AE423:AE424"/>
    <mergeCell ref="AF423:AF424"/>
    <mergeCell ref="AG423:AG424"/>
    <mergeCell ref="X423:X424"/>
    <mergeCell ref="Y423:Y424"/>
    <mergeCell ref="Z423:Z424"/>
    <mergeCell ref="AA423:AA424"/>
    <mergeCell ref="AB423:AB424"/>
    <mergeCell ref="AC423:AC424"/>
    <mergeCell ref="P423:P424"/>
    <mergeCell ref="Q423:Q424"/>
    <mergeCell ref="R423:R424"/>
    <mergeCell ref="S423:S424"/>
    <mergeCell ref="T423:T424"/>
    <mergeCell ref="U423:U424"/>
    <mergeCell ref="J423:J424"/>
    <mergeCell ref="K423:K424"/>
    <mergeCell ref="L423:L424"/>
    <mergeCell ref="M423:M424"/>
    <mergeCell ref="N423:N424"/>
    <mergeCell ref="O423:O424"/>
    <mergeCell ref="D423:D424"/>
    <mergeCell ref="E423:E424"/>
    <mergeCell ref="F423:F424"/>
    <mergeCell ref="G423:G424"/>
    <mergeCell ref="H423:H424"/>
    <mergeCell ref="I423:I424"/>
    <mergeCell ref="AG419:AG420"/>
    <mergeCell ref="AC419:AC420"/>
    <mergeCell ref="AH419:AH420"/>
    <mergeCell ref="AD419:AD420"/>
    <mergeCell ref="AE419:AE420"/>
    <mergeCell ref="AF419:AF420"/>
    <mergeCell ref="U419:U420"/>
    <mergeCell ref="X419:X420"/>
    <mergeCell ref="Y419:Y420"/>
    <mergeCell ref="Z419:Z420"/>
    <mergeCell ref="AA419:AA420"/>
    <mergeCell ref="AB419:AB420"/>
    <mergeCell ref="O419:O420"/>
    <mergeCell ref="P419:P420"/>
    <mergeCell ref="Q419:Q420"/>
    <mergeCell ref="R419:R420"/>
    <mergeCell ref="S419:S420"/>
    <mergeCell ref="T419:T420"/>
    <mergeCell ref="I419:I420"/>
    <mergeCell ref="J419:J420"/>
    <mergeCell ref="K419:K420"/>
    <mergeCell ref="L419:L420"/>
    <mergeCell ref="M419:M420"/>
    <mergeCell ref="N419:N420"/>
    <mergeCell ref="D419:D420"/>
    <mergeCell ref="E419:E420"/>
    <mergeCell ref="F419:F420"/>
    <mergeCell ref="G419:G420"/>
    <mergeCell ref="H419:H420"/>
    <mergeCell ref="AH416:AH417"/>
    <mergeCell ref="AD416:AD417"/>
    <mergeCell ref="AE416:AE417"/>
    <mergeCell ref="AF416:AF417"/>
    <mergeCell ref="AG416:AG417"/>
    <mergeCell ref="X416:X417"/>
    <mergeCell ref="Y416:Y417"/>
    <mergeCell ref="Z416:Z417"/>
    <mergeCell ref="AA416:AA417"/>
    <mergeCell ref="AB416:AB417"/>
    <mergeCell ref="AC416:AC417"/>
    <mergeCell ref="P416:P417"/>
    <mergeCell ref="Q416:Q417"/>
    <mergeCell ref="R416:R417"/>
    <mergeCell ref="S416:S417"/>
    <mergeCell ref="T416:T417"/>
    <mergeCell ref="U416:U417"/>
    <mergeCell ref="J416:J417"/>
    <mergeCell ref="K416:K417"/>
    <mergeCell ref="L416:L417"/>
    <mergeCell ref="M416:M417"/>
    <mergeCell ref="N416:N417"/>
    <mergeCell ref="O416:O417"/>
    <mergeCell ref="D416:D417"/>
    <mergeCell ref="E416:E417"/>
    <mergeCell ref="F416:F417"/>
    <mergeCell ref="G416:G417"/>
    <mergeCell ref="H416:H417"/>
    <mergeCell ref="I416:I417"/>
    <mergeCell ref="AG413:AG414"/>
    <mergeCell ref="AC413:AC414"/>
    <mergeCell ref="AH413:AH414"/>
    <mergeCell ref="AD413:AD414"/>
    <mergeCell ref="AE413:AE414"/>
    <mergeCell ref="AF413:AF414"/>
    <mergeCell ref="U413:U414"/>
    <mergeCell ref="X413:X414"/>
    <mergeCell ref="Y413:Y414"/>
    <mergeCell ref="Z413:Z414"/>
    <mergeCell ref="AA413:AA414"/>
    <mergeCell ref="AB413:AB414"/>
    <mergeCell ref="O413:O414"/>
    <mergeCell ref="P413:P414"/>
    <mergeCell ref="Q413:Q414"/>
    <mergeCell ref="R413:R414"/>
    <mergeCell ref="S413:S414"/>
    <mergeCell ref="T413:T414"/>
    <mergeCell ref="I413:I414"/>
    <mergeCell ref="J413:J414"/>
    <mergeCell ref="K413:K414"/>
    <mergeCell ref="L413:L414"/>
    <mergeCell ref="M413:M414"/>
    <mergeCell ref="N413:N414"/>
    <mergeCell ref="D413:D414"/>
    <mergeCell ref="E413:E414"/>
    <mergeCell ref="F413:F414"/>
    <mergeCell ref="G413:G414"/>
    <mergeCell ref="H413:H414"/>
    <mergeCell ref="AH410:AH412"/>
    <mergeCell ref="AD410:AD412"/>
    <mergeCell ref="AE410:AE412"/>
    <mergeCell ref="AF410:AF412"/>
    <mergeCell ref="AG410:AG412"/>
    <mergeCell ref="X410:X412"/>
    <mergeCell ref="Y410:Y412"/>
    <mergeCell ref="Z410:Z412"/>
    <mergeCell ref="AA410:AA412"/>
    <mergeCell ref="AB410:AB412"/>
    <mergeCell ref="AC410:AC412"/>
    <mergeCell ref="P410:P412"/>
    <mergeCell ref="Q410:Q412"/>
    <mergeCell ref="R410:R412"/>
    <mergeCell ref="S410:S412"/>
    <mergeCell ref="T410:T412"/>
    <mergeCell ref="U410:U412"/>
    <mergeCell ref="J410:J412"/>
    <mergeCell ref="K410:K412"/>
    <mergeCell ref="L410:L412"/>
    <mergeCell ref="M410:M412"/>
    <mergeCell ref="N410:N412"/>
    <mergeCell ref="O410:O412"/>
    <mergeCell ref="D410:D412"/>
    <mergeCell ref="E410:E412"/>
    <mergeCell ref="F410:F412"/>
    <mergeCell ref="G410:G412"/>
    <mergeCell ref="H410:H412"/>
    <mergeCell ref="I410:I412"/>
    <mergeCell ref="AH405:AH406"/>
    <mergeCell ref="AD405:AD406"/>
    <mergeCell ref="AE405:AE406"/>
    <mergeCell ref="AF405:AF406"/>
    <mergeCell ref="AG405:AG406"/>
    <mergeCell ref="X405:X406"/>
    <mergeCell ref="Y405:Y406"/>
    <mergeCell ref="Z405:Z406"/>
    <mergeCell ref="AA405:AA406"/>
    <mergeCell ref="AB405:AB406"/>
    <mergeCell ref="AC405:AC406"/>
    <mergeCell ref="P405:P406"/>
    <mergeCell ref="Q405:Q406"/>
    <mergeCell ref="R405:R406"/>
    <mergeCell ref="S405:S406"/>
    <mergeCell ref="T405:T406"/>
    <mergeCell ref="U405:U406"/>
    <mergeCell ref="J405:J406"/>
    <mergeCell ref="K405:K406"/>
    <mergeCell ref="L405:L406"/>
    <mergeCell ref="M405:M406"/>
    <mergeCell ref="N405:N406"/>
    <mergeCell ref="O405:O406"/>
    <mergeCell ref="D405:D406"/>
    <mergeCell ref="E405:E406"/>
    <mergeCell ref="F405:F406"/>
    <mergeCell ref="G405:G406"/>
    <mergeCell ref="H405:H406"/>
    <mergeCell ref="I405:I406"/>
    <mergeCell ref="AG403:AG404"/>
    <mergeCell ref="AC403:AC404"/>
    <mergeCell ref="AH403:AH404"/>
    <mergeCell ref="AD403:AD404"/>
    <mergeCell ref="AE403:AE404"/>
    <mergeCell ref="AF403:AF404"/>
    <mergeCell ref="U403:U404"/>
    <mergeCell ref="X403:X404"/>
    <mergeCell ref="Y403:Y404"/>
    <mergeCell ref="Z403:Z404"/>
    <mergeCell ref="AA403:AA404"/>
    <mergeCell ref="AB403:AB404"/>
    <mergeCell ref="O403:O404"/>
    <mergeCell ref="P403:P404"/>
    <mergeCell ref="Q403:Q404"/>
    <mergeCell ref="R403:R404"/>
    <mergeCell ref="S403:S404"/>
    <mergeCell ref="T403:T404"/>
    <mergeCell ref="I403:I404"/>
    <mergeCell ref="J403:J404"/>
    <mergeCell ref="K403:K404"/>
    <mergeCell ref="L403:L404"/>
    <mergeCell ref="M403:M404"/>
    <mergeCell ref="N403:N404"/>
    <mergeCell ref="D403:D404"/>
    <mergeCell ref="E403:E404"/>
    <mergeCell ref="F403:F404"/>
    <mergeCell ref="G403:G404"/>
    <mergeCell ref="H403:H404"/>
    <mergeCell ref="AH138:AH140"/>
    <mergeCell ref="AD138:AD140"/>
    <mergeCell ref="AE138:AE140"/>
    <mergeCell ref="AF138:AF140"/>
    <mergeCell ref="AG138:AG140"/>
    <mergeCell ref="X138:X140"/>
    <mergeCell ref="Y138:Y140"/>
    <mergeCell ref="Z138:Z140"/>
    <mergeCell ref="AA138:AA140"/>
    <mergeCell ref="AB138:AB140"/>
    <mergeCell ref="AC138:AC140"/>
    <mergeCell ref="R138:R140"/>
    <mergeCell ref="S138:S140"/>
    <mergeCell ref="T138:T140"/>
    <mergeCell ref="U138:U140"/>
    <mergeCell ref="V138:V140"/>
    <mergeCell ref="W138:W140"/>
    <mergeCell ref="L138:L140"/>
    <mergeCell ref="M138:M140"/>
    <mergeCell ref="N138:N140"/>
    <mergeCell ref="O138:O140"/>
    <mergeCell ref="P138:P140"/>
    <mergeCell ref="Q138:Q140"/>
    <mergeCell ref="D138:D140"/>
    <mergeCell ref="E138:E140"/>
    <mergeCell ref="F138:F140"/>
    <mergeCell ref="G138:G140"/>
    <mergeCell ref="H138:H140"/>
    <mergeCell ref="K138:K140"/>
    <mergeCell ref="AC133:AC137"/>
    <mergeCell ref="AH133:AH137"/>
    <mergeCell ref="AD133:AD137"/>
    <mergeCell ref="AE133:AE137"/>
    <mergeCell ref="AF133:AF137"/>
    <mergeCell ref="AG133:AG137"/>
    <mergeCell ref="W133:W137"/>
    <mergeCell ref="X133:X137"/>
    <mergeCell ref="Y133:Y137"/>
    <mergeCell ref="Z133:Z137"/>
    <mergeCell ref="AA133:AA137"/>
    <mergeCell ref="AB133:AB137"/>
    <mergeCell ref="Q133:Q137"/>
    <mergeCell ref="R133:R137"/>
    <mergeCell ref="S133:S137"/>
    <mergeCell ref="T133:T137"/>
    <mergeCell ref="U133:U137"/>
    <mergeCell ref="V133:V137"/>
    <mergeCell ref="K133:K137"/>
    <mergeCell ref="L133:L137"/>
    <mergeCell ref="M133:M137"/>
    <mergeCell ref="N133:N137"/>
    <mergeCell ref="O133:O137"/>
    <mergeCell ref="P133:P137"/>
    <mergeCell ref="D133:D137"/>
    <mergeCell ref="E133:E137"/>
    <mergeCell ref="F133:F137"/>
    <mergeCell ref="G133:G137"/>
    <mergeCell ref="H133:H137"/>
    <mergeCell ref="AH129:AH131"/>
    <mergeCell ref="AD129:AD131"/>
    <mergeCell ref="AE129:AE131"/>
    <mergeCell ref="AF129:AF131"/>
    <mergeCell ref="AG129:AG131"/>
    <mergeCell ref="X129:X131"/>
    <mergeCell ref="Y129:Y131"/>
    <mergeCell ref="Z129:Z131"/>
    <mergeCell ref="AA129:AA131"/>
    <mergeCell ref="AB129:AB131"/>
    <mergeCell ref="AC129:AC131"/>
    <mergeCell ref="R129:R131"/>
    <mergeCell ref="S129:S131"/>
    <mergeCell ref="T129:T131"/>
    <mergeCell ref="U129:U131"/>
    <mergeCell ref="V129:V131"/>
    <mergeCell ref="W129:W131"/>
    <mergeCell ref="L129:L131"/>
    <mergeCell ref="M129:M131"/>
    <mergeCell ref="N129:N131"/>
    <mergeCell ref="O129:O131"/>
    <mergeCell ref="P129:P131"/>
    <mergeCell ref="Q129:Q131"/>
    <mergeCell ref="D129:D131"/>
    <mergeCell ref="E129:E131"/>
    <mergeCell ref="F129:F131"/>
    <mergeCell ref="G129:G131"/>
    <mergeCell ref="H129:H131"/>
    <mergeCell ref="K129:K131"/>
    <mergeCell ref="AC124:AC127"/>
    <mergeCell ref="AH124:AH127"/>
    <mergeCell ref="AD124:AD127"/>
    <mergeCell ref="AE124:AE127"/>
    <mergeCell ref="AF124:AF127"/>
    <mergeCell ref="AG124:AG127"/>
    <mergeCell ref="W124:W127"/>
    <mergeCell ref="X124:X127"/>
    <mergeCell ref="Y124:Y127"/>
    <mergeCell ref="Z124:Z127"/>
    <mergeCell ref="AA124:AA127"/>
    <mergeCell ref="AB124:AB127"/>
    <mergeCell ref="Q124:Q127"/>
    <mergeCell ref="R124:R127"/>
    <mergeCell ref="S124:S127"/>
    <mergeCell ref="T124:T127"/>
    <mergeCell ref="U124:U127"/>
    <mergeCell ref="V124:V127"/>
    <mergeCell ref="K124:K127"/>
    <mergeCell ref="L124:L127"/>
    <mergeCell ref="M124:M127"/>
    <mergeCell ref="N124:N127"/>
    <mergeCell ref="O124:O127"/>
    <mergeCell ref="P124:P127"/>
    <mergeCell ref="D124:D127"/>
    <mergeCell ref="E124:E127"/>
    <mergeCell ref="F124:F127"/>
    <mergeCell ref="G124:G127"/>
    <mergeCell ref="H124:H127"/>
    <mergeCell ref="AH119:AH123"/>
    <mergeCell ref="AD119:AD123"/>
    <mergeCell ref="AE119:AE123"/>
    <mergeCell ref="AF119:AF123"/>
    <mergeCell ref="AG119:AG123"/>
    <mergeCell ref="X119:X123"/>
    <mergeCell ref="Y119:Y123"/>
    <mergeCell ref="Z119:Z123"/>
    <mergeCell ref="AA119:AA123"/>
    <mergeCell ref="AB119:AB123"/>
    <mergeCell ref="AC119:AC123"/>
    <mergeCell ref="R119:R123"/>
    <mergeCell ref="S119:S123"/>
    <mergeCell ref="T119:T123"/>
    <mergeCell ref="U119:U123"/>
    <mergeCell ref="V119:V123"/>
    <mergeCell ref="W119:W123"/>
    <mergeCell ref="L119:L123"/>
    <mergeCell ref="M119:M123"/>
    <mergeCell ref="N119:N123"/>
    <mergeCell ref="O119:O123"/>
    <mergeCell ref="P119:P123"/>
    <mergeCell ref="Q119:Q123"/>
    <mergeCell ref="D119:D123"/>
    <mergeCell ref="E119:E123"/>
    <mergeCell ref="F119:F123"/>
    <mergeCell ref="G119:G123"/>
    <mergeCell ref="H119:H123"/>
    <mergeCell ref="K119:K123"/>
    <mergeCell ref="AC116:AC118"/>
    <mergeCell ref="AH116:AH118"/>
    <mergeCell ref="AD116:AD118"/>
    <mergeCell ref="AE116:AE118"/>
    <mergeCell ref="AF116:AF118"/>
    <mergeCell ref="AG116:AG118"/>
    <mergeCell ref="W116:W118"/>
    <mergeCell ref="X116:X118"/>
    <mergeCell ref="Y116:Y118"/>
    <mergeCell ref="Z116:Z118"/>
    <mergeCell ref="AA116:AA118"/>
    <mergeCell ref="AB116:AB118"/>
    <mergeCell ref="Q116:Q118"/>
    <mergeCell ref="R116:R118"/>
    <mergeCell ref="S116:S118"/>
    <mergeCell ref="T116:T118"/>
    <mergeCell ref="U116:U118"/>
    <mergeCell ref="V116:V118"/>
    <mergeCell ref="K116:K118"/>
    <mergeCell ref="L116:L118"/>
    <mergeCell ref="M116:M118"/>
    <mergeCell ref="N116:N118"/>
    <mergeCell ref="O116:O118"/>
    <mergeCell ref="P116:P118"/>
    <mergeCell ref="D116:D118"/>
    <mergeCell ref="E116:E118"/>
    <mergeCell ref="F116:F118"/>
    <mergeCell ref="G116:G118"/>
    <mergeCell ref="H116:H118"/>
    <mergeCell ref="AH112:AH115"/>
    <mergeCell ref="AD112:AD115"/>
    <mergeCell ref="AE112:AE115"/>
    <mergeCell ref="AF112:AF115"/>
    <mergeCell ref="AG112:AG115"/>
    <mergeCell ref="X112:X115"/>
    <mergeCell ref="Y112:Y115"/>
    <mergeCell ref="Z112:Z115"/>
    <mergeCell ref="AA112:AA115"/>
    <mergeCell ref="AB112:AB115"/>
    <mergeCell ref="AC112:AC115"/>
    <mergeCell ref="R112:R115"/>
    <mergeCell ref="S112:S115"/>
    <mergeCell ref="T112:T115"/>
    <mergeCell ref="U112:U115"/>
    <mergeCell ref="V112:V115"/>
    <mergeCell ref="W112:W115"/>
    <mergeCell ref="L112:L115"/>
    <mergeCell ref="M112:M115"/>
    <mergeCell ref="N112:N115"/>
    <mergeCell ref="O112:O115"/>
    <mergeCell ref="P112:P115"/>
    <mergeCell ref="Q112:Q115"/>
    <mergeCell ref="D112:D115"/>
    <mergeCell ref="E112:E115"/>
    <mergeCell ref="F112:F115"/>
    <mergeCell ref="G112:G115"/>
    <mergeCell ref="H112:H115"/>
    <mergeCell ref="K112:K115"/>
    <mergeCell ref="AC107:AC111"/>
    <mergeCell ref="AH107:AH111"/>
    <mergeCell ref="AD107:AD111"/>
    <mergeCell ref="AE107:AE111"/>
    <mergeCell ref="AF107:AF111"/>
    <mergeCell ref="AG107:AG111"/>
    <mergeCell ref="W107:W111"/>
    <mergeCell ref="X107:X111"/>
    <mergeCell ref="Y107:Y111"/>
    <mergeCell ref="Z107:Z111"/>
    <mergeCell ref="AA107:AA111"/>
    <mergeCell ref="AB107:AB111"/>
    <mergeCell ref="Q107:Q111"/>
    <mergeCell ref="R107:R111"/>
    <mergeCell ref="S107:S111"/>
    <mergeCell ref="T107:T111"/>
    <mergeCell ref="U107:U111"/>
    <mergeCell ref="V107:V111"/>
    <mergeCell ref="K107:K111"/>
    <mergeCell ref="L107:L111"/>
    <mergeCell ref="M107:M111"/>
    <mergeCell ref="N107:N111"/>
    <mergeCell ref="O107:O111"/>
    <mergeCell ref="P107:P111"/>
    <mergeCell ref="D107:D111"/>
    <mergeCell ref="E107:E111"/>
    <mergeCell ref="F107:F111"/>
    <mergeCell ref="G107:G111"/>
    <mergeCell ref="H107:H111"/>
    <mergeCell ref="AH104:AH106"/>
    <mergeCell ref="AD104:AD106"/>
    <mergeCell ref="AE104:AE106"/>
    <mergeCell ref="AF104:AF106"/>
    <mergeCell ref="AG104:AG106"/>
    <mergeCell ref="X104:X106"/>
    <mergeCell ref="Y104:Y106"/>
    <mergeCell ref="Z104:Z106"/>
    <mergeCell ref="AA104:AA106"/>
    <mergeCell ref="AB104:AB106"/>
    <mergeCell ref="AC104:AC106"/>
    <mergeCell ref="R104:R106"/>
    <mergeCell ref="S104:S106"/>
    <mergeCell ref="T104:T106"/>
    <mergeCell ref="U104:U106"/>
    <mergeCell ref="V104:V106"/>
    <mergeCell ref="W104:W106"/>
    <mergeCell ref="L104:L106"/>
    <mergeCell ref="M104:M106"/>
    <mergeCell ref="N104:N106"/>
    <mergeCell ref="O104:O106"/>
    <mergeCell ref="P104:P106"/>
    <mergeCell ref="Q104:Q106"/>
    <mergeCell ref="D104:D106"/>
    <mergeCell ref="E104:E106"/>
    <mergeCell ref="F104:F106"/>
    <mergeCell ref="G104:G106"/>
    <mergeCell ref="H104:H106"/>
    <mergeCell ref="K104:K106"/>
    <mergeCell ref="AC93:AC95"/>
    <mergeCell ref="AH93:AH95"/>
    <mergeCell ref="AD93:AD95"/>
    <mergeCell ref="AE93:AE95"/>
    <mergeCell ref="AF93:AF95"/>
    <mergeCell ref="AG93:AG95"/>
    <mergeCell ref="W93:W95"/>
    <mergeCell ref="X93:X95"/>
    <mergeCell ref="Y93:Y95"/>
    <mergeCell ref="Z93:Z95"/>
    <mergeCell ref="AA93:AA95"/>
    <mergeCell ref="AB93:AB95"/>
    <mergeCell ref="Q93:Q95"/>
    <mergeCell ref="R93:R95"/>
    <mergeCell ref="S93:S95"/>
    <mergeCell ref="T93:T95"/>
    <mergeCell ref="U93:U95"/>
    <mergeCell ref="V93:V95"/>
    <mergeCell ref="K93:K95"/>
    <mergeCell ref="L93:L95"/>
    <mergeCell ref="M93:M95"/>
    <mergeCell ref="N93:N95"/>
    <mergeCell ref="O93:O95"/>
    <mergeCell ref="P93:P95"/>
    <mergeCell ref="D93:D95"/>
    <mergeCell ref="E93:E95"/>
    <mergeCell ref="F93:F95"/>
    <mergeCell ref="G93:G95"/>
    <mergeCell ref="H93:H95"/>
    <mergeCell ref="AH86:AH88"/>
    <mergeCell ref="AD86:AD88"/>
    <mergeCell ref="AE86:AE88"/>
    <mergeCell ref="AF86:AF88"/>
    <mergeCell ref="AG86:AG88"/>
    <mergeCell ref="X86:X88"/>
    <mergeCell ref="Y86:Y88"/>
    <mergeCell ref="Z86:Z88"/>
    <mergeCell ref="AA86:AA88"/>
    <mergeCell ref="AB86:AB88"/>
    <mergeCell ref="AC86:AC88"/>
    <mergeCell ref="R86:R88"/>
    <mergeCell ref="S86:S88"/>
    <mergeCell ref="T86:T88"/>
    <mergeCell ref="U86:U88"/>
    <mergeCell ref="V86:V88"/>
    <mergeCell ref="W86:W88"/>
    <mergeCell ref="L86:L88"/>
    <mergeCell ref="M86:M88"/>
    <mergeCell ref="N86:N88"/>
    <mergeCell ref="O86:O88"/>
    <mergeCell ref="P86:P88"/>
    <mergeCell ref="Q86:Q88"/>
    <mergeCell ref="D86:D88"/>
    <mergeCell ref="E86:E88"/>
    <mergeCell ref="F86:F88"/>
    <mergeCell ref="G86:G88"/>
    <mergeCell ref="H86:H88"/>
    <mergeCell ref="K86:K88"/>
    <mergeCell ref="AH78:AH81"/>
    <mergeCell ref="S78:S81"/>
    <mergeCell ref="T78:T81"/>
    <mergeCell ref="U78:U81"/>
    <mergeCell ref="V78:V81"/>
    <mergeCell ref="W78:W81"/>
    <mergeCell ref="X78:X81"/>
    <mergeCell ref="M78:M81"/>
    <mergeCell ref="N78:N81"/>
    <mergeCell ref="O78:O81"/>
    <mergeCell ref="P78:P81"/>
    <mergeCell ref="Q78:Q81"/>
    <mergeCell ref="R78:R81"/>
    <mergeCell ref="AD78:AD81"/>
    <mergeCell ref="AE78:AE81"/>
    <mergeCell ref="AF78:AF81"/>
    <mergeCell ref="AG78:AG81"/>
    <mergeCell ref="Y78:Y81"/>
    <mergeCell ref="Z78:Z81"/>
    <mergeCell ref="AA78:AA81"/>
    <mergeCell ref="AB78:AB81"/>
    <mergeCell ref="AC78:AC81"/>
    <mergeCell ref="D78:D81"/>
    <mergeCell ref="E78:E81"/>
    <mergeCell ref="F78:F81"/>
    <mergeCell ref="G78:G81"/>
    <mergeCell ref="H78:H81"/>
    <mergeCell ref="K78:K81"/>
    <mergeCell ref="L78:L81"/>
    <mergeCell ref="AE75:AE77"/>
    <mergeCell ref="AF75:AF77"/>
    <mergeCell ref="N75:N77"/>
    <mergeCell ref="O75:O77"/>
    <mergeCell ref="P75:P77"/>
    <mergeCell ref="Q75:Q77"/>
    <mergeCell ref="R75:R77"/>
    <mergeCell ref="S75:S77"/>
    <mergeCell ref="D75:D77"/>
    <mergeCell ref="E75:E77"/>
    <mergeCell ref="F75:F77"/>
    <mergeCell ref="G75:G77"/>
    <mergeCell ref="H75:H77"/>
    <mergeCell ref="K75:K77"/>
    <mergeCell ref="L75:L77"/>
    <mergeCell ref="M75:M77"/>
    <mergeCell ref="AG75:AG77"/>
    <mergeCell ref="Z75:Z77"/>
    <mergeCell ref="AA75:AA77"/>
    <mergeCell ref="AB75:AB77"/>
    <mergeCell ref="AC75:AC77"/>
    <mergeCell ref="AH75:AH77"/>
    <mergeCell ref="AD75:AD77"/>
    <mergeCell ref="T75:T77"/>
    <mergeCell ref="U75:U77"/>
    <mergeCell ref="V75:V77"/>
    <mergeCell ref="W75:W77"/>
    <mergeCell ref="X75:X77"/>
    <mergeCell ref="Y75:Y77"/>
    <mergeCell ref="AF72:AF74"/>
    <mergeCell ref="AG72:AG74"/>
    <mergeCell ref="AA72:AA74"/>
    <mergeCell ref="AB72:AB74"/>
    <mergeCell ref="AC72:AC74"/>
    <mergeCell ref="AH72:AH74"/>
    <mergeCell ref="AD72:AD74"/>
    <mergeCell ref="AE72:AE74"/>
    <mergeCell ref="U72:U74"/>
    <mergeCell ref="V72:V74"/>
    <mergeCell ref="W72:W74"/>
    <mergeCell ref="X72:X74"/>
    <mergeCell ref="Y72:Y74"/>
    <mergeCell ref="Z72:Z74"/>
    <mergeCell ref="O72:O74"/>
    <mergeCell ref="P72:P74"/>
    <mergeCell ref="Q72:Q74"/>
    <mergeCell ref="R72:R74"/>
    <mergeCell ref="S72:S74"/>
    <mergeCell ref="T72:T74"/>
    <mergeCell ref="D72:D74"/>
    <mergeCell ref="E72:E74"/>
    <mergeCell ref="F72:F74"/>
    <mergeCell ref="G72:G74"/>
    <mergeCell ref="H72:H74"/>
    <mergeCell ref="K72:K74"/>
    <mergeCell ref="L72:L74"/>
    <mergeCell ref="M72:M74"/>
    <mergeCell ref="N72:N74"/>
    <mergeCell ref="AG61:AG62"/>
    <mergeCell ref="AB61:AB64"/>
    <mergeCell ref="AC61:AC62"/>
    <mergeCell ref="AH61:AH62"/>
    <mergeCell ref="AD61:AD62"/>
    <mergeCell ref="AE61:AE62"/>
    <mergeCell ref="AF61:AF62"/>
    <mergeCell ref="T61:T62"/>
    <mergeCell ref="U61:U62"/>
    <mergeCell ref="V61:V62"/>
    <mergeCell ref="W61:W62"/>
    <mergeCell ref="Z61:Z64"/>
    <mergeCell ref="AA61:AA62"/>
    <mergeCell ref="AB58:AB60"/>
    <mergeCell ref="K61:K62"/>
    <mergeCell ref="L61:L64"/>
    <mergeCell ref="M61:M64"/>
    <mergeCell ref="N61:N64"/>
    <mergeCell ref="O61:O64"/>
    <mergeCell ref="P61:P62"/>
    <mergeCell ref="Q61:Q64"/>
    <mergeCell ref="R61:R62"/>
    <mergeCell ref="S61:S62"/>
    <mergeCell ref="L58:L60"/>
    <mergeCell ref="M58:M60"/>
    <mergeCell ref="N58:N60"/>
    <mergeCell ref="O58:O60"/>
    <mergeCell ref="Q58:Q60"/>
    <mergeCell ref="Z58:Z60"/>
    <mergeCell ref="L56:L57"/>
    <mergeCell ref="M56:M57"/>
    <mergeCell ref="N56:N57"/>
    <mergeCell ref="O56:O57"/>
    <mergeCell ref="Q56:Q57"/>
    <mergeCell ref="Z56:Z57"/>
    <mergeCell ref="AB56:AB57"/>
    <mergeCell ref="AE52:AE53"/>
    <mergeCell ref="AF52:AF53"/>
    <mergeCell ref="AG52:AG53"/>
    <mergeCell ref="Z52:Z53"/>
    <mergeCell ref="AA52:AA53"/>
    <mergeCell ref="AB52:AB53"/>
    <mergeCell ref="AC52:AC53"/>
    <mergeCell ref="AH52:AH53"/>
    <mergeCell ref="AD52:AD53"/>
    <mergeCell ref="R52:R53"/>
    <mergeCell ref="S52:S53"/>
    <mergeCell ref="T52:T53"/>
    <mergeCell ref="U52:U53"/>
    <mergeCell ref="V52:V53"/>
    <mergeCell ref="W52:W53"/>
    <mergeCell ref="K52:K53"/>
    <mergeCell ref="L52:L54"/>
    <mergeCell ref="M52:M54"/>
    <mergeCell ref="N52:N54"/>
    <mergeCell ref="O52:O54"/>
    <mergeCell ref="P52:P53"/>
    <mergeCell ref="Q52:Q53"/>
    <mergeCell ref="AE47:AE48"/>
    <mergeCell ref="AF47:AF48"/>
    <mergeCell ref="K47:K48"/>
    <mergeCell ref="L47:L49"/>
    <mergeCell ref="M47:M49"/>
    <mergeCell ref="N47:N49"/>
    <mergeCell ref="O47:O49"/>
    <mergeCell ref="P47:P48"/>
    <mergeCell ref="AG47:AG48"/>
    <mergeCell ref="W47:W48"/>
    <mergeCell ref="Z47:Z49"/>
    <mergeCell ref="AA47:AA48"/>
    <mergeCell ref="AC47:AC48"/>
    <mergeCell ref="AH47:AH48"/>
    <mergeCell ref="AD47:AD48"/>
    <mergeCell ref="Q47:Q48"/>
    <mergeCell ref="R47:R48"/>
    <mergeCell ref="S47:S48"/>
    <mergeCell ref="T47:T48"/>
    <mergeCell ref="U47:U48"/>
    <mergeCell ref="V47:V48"/>
    <mergeCell ref="AH44:AH45"/>
    <mergeCell ref="Q44:Q46"/>
    <mergeCell ref="R44:R45"/>
    <mergeCell ref="S44:S45"/>
    <mergeCell ref="T44:T45"/>
    <mergeCell ref="U44:U45"/>
    <mergeCell ref="V44:V45"/>
    <mergeCell ref="K44:K45"/>
    <mergeCell ref="L44:L46"/>
    <mergeCell ref="M44:M46"/>
    <mergeCell ref="N44:N46"/>
    <mergeCell ref="O44:O46"/>
    <mergeCell ref="P44:P45"/>
    <mergeCell ref="AD44:AD45"/>
    <mergeCell ref="AE44:AE45"/>
    <mergeCell ref="AF44:AF45"/>
    <mergeCell ref="AG44:AG45"/>
    <mergeCell ref="W44:W45"/>
    <mergeCell ref="Z44:Z46"/>
    <mergeCell ref="AA44:AA45"/>
    <mergeCell ref="AB44:AB46"/>
    <mergeCell ref="AC44:AC45"/>
    <mergeCell ref="AH41:AH42"/>
    <mergeCell ref="Q41:Q43"/>
    <mergeCell ref="R41:R42"/>
    <mergeCell ref="S41:S42"/>
    <mergeCell ref="T41:T42"/>
    <mergeCell ref="U41:U42"/>
    <mergeCell ref="V41:V42"/>
    <mergeCell ref="K41:K42"/>
    <mergeCell ref="L41:L43"/>
    <mergeCell ref="M41:M43"/>
    <mergeCell ref="N41:N43"/>
    <mergeCell ref="O41:O43"/>
    <mergeCell ref="P41:P42"/>
    <mergeCell ref="AD41:AD42"/>
    <mergeCell ref="AE41:AE42"/>
    <mergeCell ref="AF41:AF42"/>
    <mergeCell ref="AG41:AG42"/>
    <mergeCell ref="W41:W42"/>
    <mergeCell ref="Z41:Z43"/>
    <mergeCell ref="AA41:AA42"/>
    <mergeCell ref="AB41:AB43"/>
    <mergeCell ref="AC41:AC42"/>
    <mergeCell ref="AH36:AH38"/>
    <mergeCell ref="Q36:Q40"/>
    <mergeCell ref="R36:R38"/>
    <mergeCell ref="S36:S38"/>
    <mergeCell ref="T36:T38"/>
    <mergeCell ref="U36:U38"/>
    <mergeCell ref="V36:V38"/>
    <mergeCell ref="K36:K38"/>
    <mergeCell ref="L36:L40"/>
    <mergeCell ref="M36:M40"/>
    <mergeCell ref="N36:N40"/>
    <mergeCell ref="O36:O40"/>
    <mergeCell ref="P36:P38"/>
    <mergeCell ref="AD36:AD38"/>
    <mergeCell ref="AE36:AE38"/>
    <mergeCell ref="AF36:AF38"/>
    <mergeCell ref="AG36:AG38"/>
    <mergeCell ref="W36:W38"/>
    <mergeCell ref="Z36:Z40"/>
    <mergeCell ref="AA36:AA38"/>
    <mergeCell ref="AB36:AB40"/>
    <mergeCell ref="AC36:AC38"/>
    <mergeCell ref="AH32:AH33"/>
    <mergeCell ref="Q32:Q35"/>
    <mergeCell ref="R32:R33"/>
    <mergeCell ref="S32:S33"/>
    <mergeCell ref="T32:T33"/>
    <mergeCell ref="U32:U33"/>
    <mergeCell ref="V32:V33"/>
    <mergeCell ref="K32:K33"/>
    <mergeCell ref="L32:L35"/>
    <mergeCell ref="M32:M35"/>
    <mergeCell ref="N32:N35"/>
    <mergeCell ref="O32:O35"/>
    <mergeCell ref="P32:P33"/>
    <mergeCell ref="AD32:AD33"/>
    <mergeCell ref="AE32:AE33"/>
    <mergeCell ref="AF32:AF33"/>
    <mergeCell ref="AG32:AG33"/>
    <mergeCell ref="W32:W33"/>
    <mergeCell ref="Z32:Z35"/>
    <mergeCell ref="AA32:AA33"/>
    <mergeCell ref="AB32:AB35"/>
    <mergeCell ref="AC32:AC33"/>
    <mergeCell ref="AH30:AH31"/>
    <mergeCell ref="Q30:Q31"/>
    <mergeCell ref="R30:R31"/>
    <mergeCell ref="S30:S31"/>
    <mergeCell ref="T30:T31"/>
    <mergeCell ref="U30:U31"/>
    <mergeCell ref="V30:V31"/>
    <mergeCell ref="K30:K31"/>
    <mergeCell ref="L30:L31"/>
    <mergeCell ref="M30:M31"/>
    <mergeCell ref="N30:N31"/>
    <mergeCell ref="O30:O31"/>
    <mergeCell ref="P30:P31"/>
    <mergeCell ref="AD30:AD31"/>
    <mergeCell ref="AE30:AE31"/>
    <mergeCell ref="AF30:AF31"/>
    <mergeCell ref="AG30:AG31"/>
    <mergeCell ref="W30:W31"/>
    <mergeCell ref="Z30:Z31"/>
    <mergeCell ref="AA30:AA31"/>
    <mergeCell ref="AB30:AB31"/>
    <mergeCell ref="AC30:AC31"/>
    <mergeCell ref="AH28:AH29"/>
    <mergeCell ref="Q28:Q29"/>
    <mergeCell ref="R28:R29"/>
    <mergeCell ref="S28:S29"/>
    <mergeCell ref="T28:T29"/>
    <mergeCell ref="U28:U29"/>
    <mergeCell ref="V28:V29"/>
    <mergeCell ref="K28:K29"/>
    <mergeCell ref="L28:L29"/>
    <mergeCell ref="M28:M29"/>
    <mergeCell ref="N28:N29"/>
    <mergeCell ref="O28:O29"/>
    <mergeCell ref="P28:P29"/>
    <mergeCell ref="AD28:AD29"/>
    <mergeCell ref="AE28:AE29"/>
    <mergeCell ref="AF28:AF29"/>
    <mergeCell ref="AG28:AG29"/>
    <mergeCell ref="W28:W29"/>
    <mergeCell ref="Z28:Z29"/>
    <mergeCell ref="AA28:AA29"/>
    <mergeCell ref="AB28:AB29"/>
    <mergeCell ref="AC28:AC29"/>
    <mergeCell ref="Q2:Q3"/>
    <mergeCell ref="U2:U3"/>
    <mergeCell ref="V2:V3"/>
    <mergeCell ref="W2:W3"/>
    <mergeCell ref="AB2:AB3"/>
    <mergeCell ref="L23:L24"/>
    <mergeCell ref="M23:M24"/>
    <mergeCell ref="N23:N24"/>
    <mergeCell ref="O23:O24"/>
    <mergeCell ref="Q23:Q24"/>
    <mergeCell ref="AB23:AB24"/>
    <mergeCell ref="Z24:Z25"/>
    <mergeCell ref="Q4:Q5"/>
    <mergeCell ref="U4:U5"/>
    <mergeCell ref="V4:V5"/>
    <mergeCell ref="W4:W5"/>
    <mergeCell ref="AB4:AB5"/>
    <mergeCell ref="Q7:Q8"/>
    <mergeCell ref="U7:U8"/>
    <mergeCell ref="V7:V8"/>
    <mergeCell ref="W7:W8"/>
    <mergeCell ref="AB7:AB8"/>
  </mergeCells>
  <conditionalFormatting sqref="AA21">
    <cfRule type="cellIs" dxfId="0" priority="5" operator="notBetween">
      <formula>0.0003</formula>
      <formula>-0.0003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TER_2014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Rosta József</dc:creator>
  <cp:lastModifiedBy>Bodor István Ádám</cp:lastModifiedBy>
  <dcterms:created xsi:type="dcterms:W3CDTF">2010-12-05T22:15:35Z</dcterms:created>
  <dcterms:modified xsi:type="dcterms:W3CDTF">2015-12-15T09:16:30Z</dcterms:modified>
</cp:coreProperties>
</file>