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ile\cs\fi\TIFO\Alapkezelők folyamatos felügyelés\Folyamatos felügyelés\TER 2019\"/>
    </mc:Choice>
  </mc:AlternateContent>
  <xr:revisionPtr revIDLastSave="0" documentId="8_{CDCE21C4-A573-402D-807B-A4B14EC8D1B0}" xr6:coauthVersionLast="45" xr6:coauthVersionMax="45" xr10:uidLastSave="{00000000-0000-0000-0000-000000000000}"/>
  <bookViews>
    <workbookView xWindow="-120" yWindow="-120" windowWidth="20730" windowHeight="11160" xr2:uid="{D074D246-080D-4969-AF9D-9087FD0DF75B}"/>
  </bookViews>
  <sheets>
    <sheet name="TER_2019" sheetId="15" r:id="rId1"/>
    <sheet name="BB_seged" sheetId="18" state="hidden" r:id="rId2"/>
  </sheets>
  <definedNames>
    <definedName name="_xlnm._FilterDatabase" localSheetId="0" hidden="1">TER_2019!$A$1:$AG$680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332" i="15" l="1"/>
  <c r="AD332" i="15" s="1"/>
  <c r="AE332" i="15"/>
  <c r="AF332" i="15"/>
  <c r="AG332" i="15"/>
  <c r="AB333" i="15"/>
  <c r="AC333" i="15" s="1"/>
  <c r="AE333" i="15"/>
  <c r="AF333" i="15"/>
  <c r="AB334" i="15"/>
  <c r="AD334" i="15" s="1"/>
  <c r="AE334" i="15"/>
  <c r="AF334" i="15"/>
  <c r="AB335" i="15"/>
  <c r="AC335" i="15" s="1"/>
  <c r="AE335" i="15"/>
  <c r="AF335" i="15"/>
  <c r="AB336" i="15"/>
  <c r="AD336" i="15" s="1"/>
  <c r="AC336" i="15"/>
  <c r="AE336" i="15"/>
  <c r="AF336" i="15"/>
  <c r="AG336" i="15"/>
  <c r="AB337" i="15"/>
  <c r="AC337" i="15" s="1"/>
  <c r="AE337" i="15"/>
  <c r="AF337" i="15"/>
  <c r="AB338" i="15"/>
  <c r="AD338" i="15" s="1"/>
  <c r="AE338" i="15"/>
  <c r="AF338" i="15"/>
  <c r="AB339" i="15"/>
  <c r="AD339" i="15" s="1"/>
  <c r="AC339" i="15"/>
  <c r="AE339" i="15"/>
  <c r="AF339" i="15"/>
  <c r="AG339" i="15"/>
  <c r="AB340" i="15"/>
  <c r="AD340" i="15" s="1"/>
  <c r="AE340" i="15"/>
  <c r="AF340" i="15"/>
  <c r="AB341" i="15"/>
  <c r="AC341" i="15" s="1"/>
  <c r="AE341" i="15"/>
  <c r="AF341" i="15"/>
  <c r="AB342" i="15"/>
  <c r="AD342" i="15" s="1"/>
  <c r="AE342" i="15"/>
  <c r="AF342" i="15"/>
  <c r="AB343" i="15"/>
  <c r="AC343" i="15" s="1"/>
  <c r="AE343" i="15"/>
  <c r="AF343" i="15"/>
  <c r="AB344" i="15"/>
  <c r="AD344" i="15" s="1"/>
  <c r="AE344" i="15"/>
  <c r="AF344" i="15"/>
  <c r="AG344" i="15"/>
  <c r="AB345" i="15"/>
  <c r="AC345" i="15" s="1"/>
  <c r="AE345" i="15"/>
  <c r="AF345" i="15"/>
  <c r="AB346" i="15"/>
  <c r="AD346" i="15" s="1"/>
  <c r="AE346" i="15"/>
  <c r="AF346" i="15"/>
  <c r="AB347" i="15"/>
  <c r="AD347" i="15" s="1"/>
  <c r="AE347" i="15"/>
  <c r="AF347" i="15"/>
  <c r="AG347" i="15"/>
  <c r="AB348" i="15"/>
  <c r="AD348" i="15" s="1"/>
  <c r="AE348" i="15"/>
  <c r="AF348" i="15"/>
  <c r="AB349" i="15"/>
  <c r="AC349" i="15" s="1"/>
  <c r="AE349" i="15"/>
  <c r="AF349" i="15"/>
  <c r="AB350" i="15"/>
  <c r="AD350" i="15" s="1"/>
  <c r="AE350" i="15"/>
  <c r="AF350" i="15"/>
  <c r="AB351" i="15"/>
  <c r="AC351" i="15" s="1"/>
  <c r="AE351" i="15"/>
  <c r="AF351" i="15"/>
  <c r="AB352" i="15"/>
  <c r="AD352" i="15" s="1"/>
  <c r="AE352" i="15"/>
  <c r="AF352" i="15"/>
  <c r="AB353" i="15"/>
  <c r="AC353" i="15" s="1"/>
  <c r="AE353" i="15"/>
  <c r="AF353" i="15"/>
  <c r="AB354" i="15"/>
  <c r="AD354" i="15" s="1"/>
  <c r="AE354" i="15"/>
  <c r="AF354" i="15"/>
  <c r="AB355" i="15"/>
  <c r="AC355" i="15" s="1"/>
  <c r="AE355" i="15"/>
  <c r="AF355" i="15"/>
  <c r="AC347" i="15" l="1"/>
  <c r="AC344" i="15"/>
  <c r="AD355" i="15"/>
  <c r="AG355" i="15"/>
  <c r="AG340" i="15"/>
  <c r="AG348" i="15"/>
  <c r="AC352" i="15"/>
  <c r="AG352" i="15"/>
  <c r="AG354" i="15"/>
  <c r="AD349" i="15"/>
  <c r="AG346" i="15"/>
  <c r="AD341" i="15"/>
  <c r="AG338" i="15"/>
  <c r="AD333" i="15"/>
  <c r="AG342" i="15"/>
  <c r="AC354" i="15"/>
  <c r="AD351" i="15"/>
  <c r="AG349" i="15"/>
  <c r="AC346" i="15"/>
  <c r="AD343" i="15"/>
  <c r="AG341" i="15"/>
  <c r="AC338" i="15"/>
  <c r="AD335" i="15"/>
  <c r="AG333" i="15"/>
  <c r="AG334" i="15"/>
  <c r="AD353" i="15"/>
  <c r="AG351" i="15"/>
  <c r="AC348" i="15"/>
  <c r="AD345" i="15"/>
  <c r="AG343" i="15"/>
  <c r="AC340" i="15"/>
  <c r="AD337" i="15"/>
  <c r="AG335" i="15"/>
  <c r="AC332" i="15"/>
  <c r="AG350" i="15"/>
  <c r="AG353" i="15"/>
  <c r="AC350" i="15"/>
  <c r="AG345" i="15"/>
  <c r="AC342" i="15"/>
  <c r="AG337" i="15"/>
  <c r="AC334" i="15"/>
  <c r="AB411" i="15"/>
  <c r="AB412" i="15"/>
  <c r="AB413" i="15"/>
  <c r="AB414" i="15"/>
  <c r="AB415" i="15"/>
  <c r="AB416" i="15"/>
  <c r="AB417" i="15"/>
  <c r="AB418" i="15"/>
  <c r="AD418" i="15" s="1"/>
  <c r="AB419" i="15"/>
  <c r="AD419" i="15" s="1"/>
  <c r="AB442" i="15"/>
  <c r="AB443" i="15"/>
  <c r="AB444" i="15"/>
  <c r="AB445" i="15"/>
  <c r="AD445" i="15" s="1"/>
  <c r="AB446" i="15"/>
  <c r="AD446" i="15" s="1"/>
  <c r="AB447" i="15"/>
  <c r="AC447" i="15" s="1"/>
  <c r="AB488" i="15"/>
  <c r="AD488" i="15" s="1"/>
  <c r="AF488" i="15"/>
  <c r="AF449" i="15"/>
  <c r="AF450" i="15"/>
  <c r="AF451" i="15"/>
  <c r="AF446" i="15"/>
  <c r="AF447" i="15"/>
  <c r="AF448" i="15"/>
  <c r="AF419" i="15"/>
  <c r="AE419" i="15"/>
  <c r="AD447" i="15" l="1"/>
  <c r="AC446" i="15"/>
  <c r="AC488" i="15"/>
  <c r="AB396" i="15"/>
  <c r="AC396" i="15" s="1"/>
  <c r="AE396" i="15"/>
  <c r="AF396" i="15"/>
  <c r="AB402" i="15"/>
  <c r="AC402" i="15" s="1"/>
  <c r="AE402" i="15"/>
  <c r="AF402" i="15"/>
  <c r="AB407" i="15"/>
  <c r="AC407" i="15" s="1"/>
  <c r="AE407" i="15"/>
  <c r="AF407" i="15"/>
  <c r="AB358" i="15"/>
  <c r="AD358" i="15" s="1"/>
  <c r="AE358" i="15"/>
  <c r="AF358" i="15"/>
  <c r="AC358" i="15" l="1"/>
  <c r="AG358" i="15"/>
  <c r="AG396" i="15"/>
  <c r="AD396" i="15"/>
  <c r="AD402" i="15"/>
  <c r="AG407" i="15"/>
  <c r="AG402" i="15"/>
  <c r="AD407" i="15"/>
  <c r="AC411" i="15" l="1"/>
  <c r="AE411" i="15"/>
  <c r="AF411" i="15"/>
  <c r="AG411" i="15" l="1"/>
  <c r="AD411" i="15"/>
  <c r="AB674" i="15" l="1"/>
  <c r="AC674" i="15" s="1"/>
  <c r="AB657" i="15"/>
  <c r="AC657" i="15" s="1"/>
  <c r="AB671" i="15"/>
  <c r="AB643" i="15"/>
  <c r="AC643" i="15" s="1"/>
  <c r="AB672" i="15"/>
  <c r="AB677" i="15"/>
  <c r="AB654" i="15"/>
  <c r="AC654" i="15" s="1"/>
  <c r="AB662" i="15"/>
  <c r="AB665" i="15"/>
  <c r="AC665" i="15" s="1"/>
  <c r="AB678" i="15"/>
  <c r="AB648" i="15"/>
  <c r="AC648" i="15" s="1"/>
  <c r="AB668" i="15"/>
  <c r="AB651" i="15"/>
  <c r="AB645" i="15"/>
  <c r="AC645" i="15" s="1"/>
  <c r="AB658" i="15"/>
  <c r="AB663" i="15"/>
  <c r="AC663" i="15" s="1"/>
  <c r="AB666" i="15"/>
  <c r="AD666" i="15" s="1"/>
  <c r="AB667" i="15"/>
  <c r="AC667" i="15" s="1"/>
  <c r="AB646" i="15"/>
  <c r="AB653" i="15"/>
  <c r="AC653" i="15" s="1"/>
  <c r="AE674" i="15"/>
  <c r="AF674" i="15"/>
  <c r="AB676" i="15"/>
  <c r="AD676" i="15" s="1"/>
  <c r="AE676" i="15"/>
  <c r="AF676" i="15"/>
  <c r="AE657" i="15"/>
  <c r="AF657" i="15"/>
  <c r="AE671" i="15"/>
  <c r="AF671" i="15"/>
  <c r="AE643" i="15"/>
  <c r="AF643" i="15"/>
  <c r="AB660" i="15"/>
  <c r="AD660" i="15" s="1"/>
  <c r="AE660" i="15"/>
  <c r="AF660" i="15"/>
  <c r="AB664" i="15"/>
  <c r="AC664" i="15" s="1"/>
  <c r="AE664" i="15"/>
  <c r="AF664" i="15"/>
  <c r="AE672" i="15"/>
  <c r="AF672" i="15"/>
  <c r="AE677" i="15"/>
  <c r="AF677" i="15"/>
  <c r="AB679" i="15"/>
  <c r="AC679" i="15" s="1"/>
  <c r="AE679" i="15"/>
  <c r="AF679" i="15"/>
  <c r="AE654" i="15"/>
  <c r="AF654" i="15"/>
  <c r="AB650" i="15"/>
  <c r="AD650" i="15" s="1"/>
  <c r="AE650" i="15"/>
  <c r="AF650" i="15"/>
  <c r="AB655" i="15"/>
  <c r="AC655" i="15" s="1"/>
  <c r="AE655" i="15"/>
  <c r="AF655" i="15"/>
  <c r="AE662" i="15"/>
  <c r="AF662" i="15"/>
  <c r="AE665" i="15"/>
  <c r="AF665" i="15"/>
  <c r="AB669" i="15"/>
  <c r="AD669" i="15" s="1"/>
  <c r="AE669" i="15"/>
  <c r="AF669" i="15"/>
  <c r="AB675" i="15"/>
  <c r="AC675" i="15" s="1"/>
  <c r="AE675" i="15"/>
  <c r="AF675" i="15"/>
  <c r="AE678" i="15"/>
  <c r="AF678" i="15"/>
  <c r="AE648" i="15"/>
  <c r="AF648" i="15"/>
  <c r="AB659" i="15"/>
  <c r="AC659" i="15" s="1"/>
  <c r="AE659" i="15"/>
  <c r="AF659" i="15"/>
  <c r="AE668" i="15"/>
  <c r="AF668" i="15"/>
  <c r="AB673" i="15"/>
  <c r="AC673" i="15" s="1"/>
  <c r="AE673" i="15"/>
  <c r="AF673" i="15"/>
  <c r="AE651" i="15"/>
  <c r="AF651" i="15"/>
  <c r="AE645" i="15"/>
  <c r="AF645" i="15"/>
  <c r="AB649" i="15"/>
  <c r="AD649" i="15" s="1"/>
  <c r="AE649" i="15"/>
  <c r="AF649" i="15"/>
  <c r="AB656" i="15"/>
  <c r="AC656" i="15" s="1"/>
  <c r="AE656" i="15"/>
  <c r="AF656" i="15"/>
  <c r="AE658" i="15"/>
  <c r="AF658" i="15"/>
  <c r="AE663" i="15"/>
  <c r="AF663" i="15"/>
  <c r="AB670" i="15"/>
  <c r="AD670" i="15" s="1"/>
  <c r="AE670" i="15"/>
  <c r="AF670" i="15"/>
  <c r="AB661" i="15"/>
  <c r="AC661" i="15" s="1"/>
  <c r="AE661" i="15"/>
  <c r="AF661" i="15"/>
  <c r="AE666" i="15"/>
  <c r="AF666" i="15"/>
  <c r="AE667" i="15"/>
  <c r="AF667" i="15"/>
  <c r="AB644" i="15"/>
  <c r="AD644" i="15" s="1"/>
  <c r="AE644" i="15"/>
  <c r="AF644" i="15"/>
  <c r="AB652" i="15"/>
  <c r="AC652" i="15" s="1"/>
  <c r="AE652" i="15"/>
  <c r="AF652" i="15"/>
  <c r="AE646" i="15"/>
  <c r="AF646" i="15"/>
  <c r="AE653" i="15"/>
  <c r="AF653" i="15"/>
  <c r="AB647" i="15"/>
  <c r="AD647" i="15" s="1"/>
  <c r="AE647" i="15"/>
  <c r="AF647" i="15"/>
  <c r="AB680" i="15"/>
  <c r="AC680" i="15" s="1"/>
  <c r="AE680" i="15"/>
  <c r="AF680" i="15"/>
  <c r="AD675" i="15" l="1"/>
  <c r="AC677" i="15"/>
  <c r="AD677" i="15"/>
  <c r="AG669" i="15"/>
  <c r="AC649" i="15"/>
  <c r="AD645" i="15"/>
  <c r="AD673" i="15"/>
  <c r="AG644" i="15"/>
  <c r="AD665" i="15"/>
  <c r="AG649" i="15"/>
  <c r="AD652" i="15"/>
  <c r="AG676" i="15"/>
  <c r="AD658" i="15"/>
  <c r="AG658" i="15"/>
  <c r="AC658" i="15"/>
  <c r="AD651" i="15"/>
  <c r="AC651" i="15"/>
  <c r="AG651" i="15"/>
  <c r="AD662" i="15"/>
  <c r="AG662" i="15"/>
  <c r="AD646" i="15"/>
  <c r="AG646" i="15"/>
  <c r="AC646" i="15"/>
  <c r="AD668" i="15"/>
  <c r="AG668" i="15"/>
  <c r="AD672" i="15"/>
  <c r="AG672" i="15"/>
  <c r="AD678" i="15"/>
  <c r="AC678" i="15"/>
  <c r="AG678" i="15"/>
  <c r="AD671" i="15"/>
  <c r="AG671" i="15"/>
  <c r="AC671" i="15"/>
  <c r="AG666" i="15"/>
  <c r="AD656" i="15"/>
  <c r="AC669" i="15"/>
  <c r="AG674" i="15"/>
  <c r="AD657" i="15"/>
  <c r="AC644" i="15"/>
  <c r="AD667" i="15"/>
  <c r="AD679" i="15"/>
  <c r="AC676" i="15"/>
  <c r="AG650" i="15"/>
  <c r="AG647" i="15"/>
  <c r="AG660" i="15"/>
  <c r="AD680" i="15"/>
  <c r="AC666" i="15"/>
  <c r="AD661" i="15"/>
  <c r="AC668" i="15"/>
  <c r="AD659" i="15"/>
  <c r="AC662" i="15"/>
  <c r="AD655" i="15"/>
  <c r="AC672" i="15"/>
  <c r="AD664" i="15"/>
  <c r="AD674" i="15"/>
  <c r="AG670" i="15"/>
  <c r="AC647" i="15"/>
  <c r="AD653" i="15"/>
  <c r="AC670" i="15"/>
  <c r="AD663" i="15"/>
  <c r="AD648" i="15"/>
  <c r="AC650" i="15"/>
  <c r="AD654" i="15"/>
  <c r="AC660" i="15"/>
  <c r="AD643" i="15"/>
  <c r="AG680" i="15"/>
  <c r="AG653" i="15"/>
  <c r="AG652" i="15"/>
  <c r="AG667" i="15"/>
  <c r="AG661" i="15"/>
  <c r="AG663" i="15"/>
  <c r="AG656" i="15"/>
  <c r="AG645" i="15"/>
  <c r="AG673" i="15"/>
  <c r="AG659" i="15"/>
  <c r="AG648" i="15"/>
  <c r="AG675" i="15"/>
  <c r="AG665" i="15"/>
  <c r="AG655" i="15"/>
  <c r="AG654" i="15"/>
  <c r="AG679" i="15"/>
  <c r="AG677" i="15"/>
  <c r="AG664" i="15"/>
  <c r="AG643" i="15"/>
  <c r="AG657" i="15"/>
  <c r="D3" i="18" l="1"/>
  <c r="D4" i="18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2" i="18"/>
  <c r="AL26" i="18"/>
  <c r="AO29" i="18" l="1"/>
  <c r="E54" i="18"/>
  <c r="K26" i="18"/>
  <c r="M50" i="18"/>
  <c r="N46" i="18"/>
  <c r="AD38" i="18"/>
  <c r="F34" i="18"/>
  <c r="AV55" i="18"/>
  <c r="AH55" i="18"/>
  <c r="AV52" i="18"/>
  <c r="AS49" i="18"/>
  <c r="AN46" i="18"/>
  <c r="AT24" i="18"/>
  <c r="I53" i="18"/>
  <c r="S49" i="18"/>
  <c r="H45" i="18"/>
  <c r="H41" i="18"/>
  <c r="P37" i="18"/>
  <c r="X33" i="18"/>
  <c r="N29" i="18"/>
  <c r="P25" i="18"/>
  <c r="X21" i="18"/>
  <c r="AU55" i="18"/>
  <c r="AO55" i="18"/>
  <c r="AT54" i="18"/>
  <c r="AS53" i="18"/>
  <c r="AR52" i="18"/>
  <c r="AQ51" i="18"/>
  <c r="AP50" i="18"/>
  <c r="AO49" i="18"/>
  <c r="AN48" i="18"/>
  <c r="AM47" i="18"/>
  <c r="AU45" i="18"/>
  <c r="AS43" i="18"/>
  <c r="AJ41" i="18"/>
  <c r="AV36" i="18"/>
  <c r="AR32" i="18"/>
  <c r="AN28" i="18"/>
  <c r="AR22" i="18"/>
  <c r="AQ55" i="18"/>
  <c r="AU51" i="18"/>
  <c r="AR48" i="18"/>
  <c r="AI42" i="18"/>
  <c r="AS33" i="18"/>
  <c r="AS55" i="18"/>
  <c r="AN55" i="18"/>
  <c r="AP54" i="18"/>
  <c r="AO53" i="18"/>
  <c r="AN52" i="18"/>
  <c r="AM51" i="18"/>
  <c r="AL50" i="18"/>
  <c r="AJ49" i="18"/>
  <c r="AI48" i="18"/>
  <c r="AH47" i="18"/>
  <c r="AM45" i="18"/>
  <c r="AJ43" i="18"/>
  <c r="AI40" i="18"/>
  <c r="AU35" i="18"/>
  <c r="AQ31" i="18"/>
  <c r="AM27" i="18"/>
  <c r="V42" i="18"/>
  <c r="AG54" i="18"/>
  <c r="AT50" i="18"/>
  <c r="AQ47" i="18"/>
  <c r="AL44" i="18"/>
  <c r="AG38" i="18"/>
  <c r="E55" i="18"/>
  <c r="Y51" i="18"/>
  <c r="AB47" i="18"/>
  <c r="L39" i="18"/>
  <c r="T35" i="18"/>
  <c r="Z31" i="18"/>
  <c r="AR55" i="18"/>
  <c r="AM55" i="18"/>
  <c r="AL54" i="18"/>
  <c r="AJ53" i="18"/>
  <c r="AI52" i="18"/>
  <c r="AH51" i="18"/>
  <c r="AG50" i="18"/>
  <c r="AV48" i="18"/>
  <c r="AU47" i="18"/>
  <c r="AT46" i="18"/>
  <c r="AT44" i="18"/>
  <c r="AR42" i="18"/>
  <c r="AH39" i="18"/>
  <c r="AT34" i="18"/>
  <c r="AP30" i="18"/>
  <c r="AI3" i="18"/>
  <c r="AN3" i="18"/>
  <c r="AR3" i="18"/>
  <c r="AV3" i="18"/>
  <c r="AJ4" i="18"/>
  <c r="AO4" i="18"/>
  <c r="AS4" i="18"/>
  <c r="AG5" i="18"/>
  <c r="AL5" i="18"/>
  <c r="AP5" i="18"/>
  <c r="AT5" i="18"/>
  <c r="AH6" i="18"/>
  <c r="AM6" i="18"/>
  <c r="AQ6" i="18"/>
  <c r="AU6" i="18"/>
  <c r="AI7" i="18"/>
  <c r="AN7" i="18"/>
  <c r="AR7" i="18"/>
  <c r="AV7" i="18"/>
  <c r="AJ8" i="18"/>
  <c r="AO8" i="18"/>
  <c r="AS8" i="18"/>
  <c r="AG9" i="18"/>
  <c r="AL9" i="18"/>
  <c r="AP9" i="18"/>
  <c r="AT9" i="18"/>
  <c r="AH10" i="18"/>
  <c r="AM10" i="18"/>
  <c r="AQ10" i="18"/>
  <c r="AU10" i="18"/>
  <c r="AI11" i="18"/>
  <c r="AN11" i="18"/>
  <c r="AR11" i="18"/>
  <c r="AV11" i="18"/>
  <c r="AJ12" i="18"/>
  <c r="AO12" i="18"/>
  <c r="AS12" i="18"/>
  <c r="AG13" i="18"/>
  <c r="AL13" i="18"/>
  <c r="AP13" i="18"/>
  <c r="AT13" i="18"/>
  <c r="AH14" i="18"/>
  <c r="AM14" i="18"/>
  <c r="AQ14" i="18"/>
  <c r="AU14" i="18"/>
  <c r="AI15" i="18"/>
  <c r="AN15" i="18"/>
  <c r="AR15" i="18"/>
  <c r="AV15" i="18"/>
  <c r="AJ16" i="18"/>
  <c r="AO16" i="18"/>
  <c r="AS16" i="18"/>
  <c r="AG17" i="18"/>
  <c r="AL17" i="18"/>
  <c r="AP17" i="18"/>
  <c r="AT17" i="18"/>
  <c r="AH18" i="18"/>
  <c r="AM18" i="18"/>
  <c r="AQ18" i="18"/>
  <c r="AU18" i="18"/>
  <c r="AI19" i="18"/>
  <c r="AN19" i="18"/>
  <c r="AR19" i="18"/>
  <c r="AV19" i="18"/>
  <c r="AJ20" i="18"/>
  <c r="AO20" i="18"/>
  <c r="AS20" i="18"/>
  <c r="AG21" i="18"/>
  <c r="AL21" i="18"/>
  <c r="AP21" i="18"/>
  <c r="AT21" i="18"/>
  <c r="AJ3" i="18"/>
  <c r="AO3" i="18"/>
  <c r="AS3" i="18"/>
  <c r="AG4" i="18"/>
  <c r="AL4" i="18"/>
  <c r="AP4" i="18"/>
  <c r="AT4" i="18"/>
  <c r="AH5" i="18"/>
  <c r="AM5" i="18"/>
  <c r="AQ5" i="18"/>
  <c r="AU5" i="18"/>
  <c r="AI6" i="18"/>
  <c r="AN6" i="18"/>
  <c r="AR6" i="18"/>
  <c r="AV6" i="18"/>
  <c r="AJ7" i="18"/>
  <c r="AO7" i="18"/>
  <c r="AS7" i="18"/>
  <c r="AG8" i="18"/>
  <c r="AL8" i="18"/>
  <c r="AP8" i="18"/>
  <c r="AT8" i="18"/>
  <c r="AH9" i="18"/>
  <c r="AM9" i="18"/>
  <c r="AQ9" i="18"/>
  <c r="AU9" i="18"/>
  <c r="AI10" i="18"/>
  <c r="AN10" i="18"/>
  <c r="AR10" i="18"/>
  <c r="AV10" i="18"/>
  <c r="AJ11" i="18"/>
  <c r="AO11" i="18"/>
  <c r="AS11" i="18"/>
  <c r="AG12" i="18"/>
  <c r="AL12" i="18"/>
  <c r="AP12" i="18"/>
  <c r="AT12" i="18"/>
  <c r="AH13" i="18"/>
  <c r="AM13" i="18"/>
  <c r="AQ13" i="18"/>
  <c r="AU13" i="18"/>
  <c r="AI14" i="18"/>
  <c r="AN14" i="18"/>
  <c r="AR14" i="18"/>
  <c r="AV14" i="18"/>
  <c r="AJ15" i="18"/>
  <c r="AO15" i="18"/>
  <c r="AS15" i="18"/>
  <c r="AG16" i="18"/>
  <c r="AL16" i="18"/>
  <c r="AP16" i="18"/>
  <c r="AT16" i="18"/>
  <c r="AH17" i="18"/>
  <c r="AM17" i="18"/>
  <c r="AQ17" i="18"/>
  <c r="AU17" i="18"/>
  <c r="AI18" i="18"/>
  <c r="AN18" i="18"/>
  <c r="AR18" i="18"/>
  <c r="AV18" i="18"/>
  <c r="AJ19" i="18"/>
  <c r="AO19" i="18"/>
  <c r="AS19" i="18"/>
  <c r="AG20" i="18"/>
  <c r="AL20" i="18"/>
  <c r="AP20" i="18"/>
  <c r="AT20" i="18"/>
  <c r="AH21" i="18"/>
  <c r="AM21" i="18"/>
  <c r="AQ21" i="18"/>
  <c r="AU21" i="18"/>
  <c r="AG3" i="18"/>
  <c r="AL3" i="18"/>
  <c r="AP3" i="18"/>
  <c r="AT3" i="18"/>
  <c r="AH4" i="18"/>
  <c r="AM4" i="18"/>
  <c r="AQ4" i="18"/>
  <c r="AU4" i="18"/>
  <c r="AI5" i="18"/>
  <c r="AN5" i="18"/>
  <c r="AR5" i="18"/>
  <c r="AV5" i="18"/>
  <c r="AJ6" i="18"/>
  <c r="AO6" i="18"/>
  <c r="AS6" i="18"/>
  <c r="AG7" i="18"/>
  <c r="AL7" i="18"/>
  <c r="AP7" i="18"/>
  <c r="AT7" i="18"/>
  <c r="AH8" i="18"/>
  <c r="AM8" i="18"/>
  <c r="AQ8" i="18"/>
  <c r="AU8" i="18"/>
  <c r="AI9" i="18"/>
  <c r="AN9" i="18"/>
  <c r="AR9" i="18"/>
  <c r="AV9" i="18"/>
  <c r="AJ10" i="18"/>
  <c r="AO10" i="18"/>
  <c r="AS10" i="18"/>
  <c r="AG11" i="18"/>
  <c r="AL11" i="18"/>
  <c r="AP11" i="18"/>
  <c r="AT11" i="18"/>
  <c r="AH12" i="18"/>
  <c r="AM12" i="18"/>
  <c r="AQ12" i="18"/>
  <c r="AU12" i="18"/>
  <c r="AI13" i="18"/>
  <c r="AN13" i="18"/>
  <c r="AR13" i="18"/>
  <c r="AV13" i="18"/>
  <c r="AJ14" i="18"/>
  <c r="AO14" i="18"/>
  <c r="AS14" i="18"/>
  <c r="AG15" i="18"/>
  <c r="AL15" i="18"/>
  <c r="AP15" i="18"/>
  <c r="AT15" i="18"/>
  <c r="AH16" i="18"/>
  <c r="AM16" i="18"/>
  <c r="AQ16" i="18"/>
  <c r="AU16" i="18"/>
  <c r="AI17" i="18"/>
  <c r="AN17" i="18"/>
  <c r="AR17" i="18"/>
  <c r="AV17" i="18"/>
  <c r="AJ18" i="18"/>
  <c r="AO18" i="18"/>
  <c r="AS18" i="18"/>
  <c r="AG19" i="18"/>
  <c r="AL19" i="18"/>
  <c r="AP19" i="18"/>
  <c r="AT19" i="18"/>
  <c r="AH20" i="18"/>
  <c r="AM20" i="18"/>
  <c r="AQ20" i="18"/>
  <c r="AU20" i="18"/>
  <c r="AI21" i="18"/>
  <c r="AN21" i="18"/>
  <c r="AR21" i="18"/>
  <c r="AV21" i="18"/>
  <c r="AJ22" i="18"/>
  <c r="AO22" i="18"/>
  <c r="AS22" i="18"/>
  <c r="AG23" i="18"/>
  <c r="AL23" i="18"/>
  <c r="AP23" i="18"/>
  <c r="AT23" i="18"/>
  <c r="AH24" i="18"/>
  <c r="AM24" i="18"/>
  <c r="AQ24" i="18"/>
  <c r="AU24" i="18"/>
  <c r="AI25" i="18"/>
  <c r="AN25" i="18"/>
  <c r="AH3" i="18"/>
  <c r="AM3" i="18"/>
  <c r="AQ3" i="18"/>
  <c r="AU3" i="18"/>
  <c r="AI4" i="18"/>
  <c r="AN4" i="18"/>
  <c r="AR4" i="18"/>
  <c r="AV4" i="18"/>
  <c r="AJ5" i="18"/>
  <c r="AO5" i="18"/>
  <c r="AS5" i="18"/>
  <c r="AG6" i="18"/>
  <c r="AL6" i="18"/>
  <c r="AP6" i="18"/>
  <c r="AT6" i="18"/>
  <c r="AH7" i="18"/>
  <c r="AM7" i="18"/>
  <c r="AQ7" i="18"/>
  <c r="AU7" i="18"/>
  <c r="AI8" i="18"/>
  <c r="AN8" i="18"/>
  <c r="AR8" i="18"/>
  <c r="AV8" i="18"/>
  <c r="AJ9" i="18"/>
  <c r="AO9" i="18"/>
  <c r="AS9" i="18"/>
  <c r="AG10" i="18"/>
  <c r="AL10" i="18"/>
  <c r="AP10" i="18"/>
  <c r="AT10" i="18"/>
  <c r="AH11" i="18"/>
  <c r="AM11" i="18"/>
  <c r="AQ11" i="18"/>
  <c r="AU11" i="18"/>
  <c r="AI12" i="18"/>
  <c r="AN12" i="18"/>
  <c r="AR12" i="18"/>
  <c r="AV12" i="18"/>
  <c r="AJ13" i="18"/>
  <c r="AO13" i="18"/>
  <c r="AS13" i="18"/>
  <c r="AG14" i="18"/>
  <c r="AL14" i="18"/>
  <c r="AP14" i="18"/>
  <c r="AT14" i="18"/>
  <c r="AH15" i="18"/>
  <c r="AM15" i="18"/>
  <c r="AQ15" i="18"/>
  <c r="AU15" i="18"/>
  <c r="AI16" i="18"/>
  <c r="AN16" i="18"/>
  <c r="AR16" i="18"/>
  <c r="AV16" i="18"/>
  <c r="AJ17" i="18"/>
  <c r="AO17" i="18"/>
  <c r="AS17" i="18"/>
  <c r="AG18" i="18"/>
  <c r="AL18" i="18"/>
  <c r="AP18" i="18"/>
  <c r="AT18" i="18"/>
  <c r="AH19" i="18"/>
  <c r="AM19" i="18"/>
  <c r="AQ19" i="18"/>
  <c r="AU19" i="18"/>
  <c r="AI20" i="18"/>
  <c r="AN20" i="18"/>
  <c r="AR20" i="18"/>
  <c r="AV20" i="18"/>
  <c r="AJ21" i="18"/>
  <c r="AO21" i="18"/>
  <c r="AS21" i="18"/>
  <c r="AG22" i="18"/>
  <c r="AL22" i="18"/>
  <c r="AP22" i="18"/>
  <c r="AT22" i="18"/>
  <c r="AH23" i="18"/>
  <c r="AM23" i="18"/>
  <c r="AQ23" i="18"/>
  <c r="AU23" i="18"/>
  <c r="AI24" i="18"/>
  <c r="AN24" i="18"/>
  <c r="AR24" i="18"/>
  <c r="AV24" i="18"/>
  <c r="AJ25" i="18"/>
  <c r="AO25" i="18"/>
  <c r="AM22" i="18"/>
  <c r="AU22" i="18"/>
  <c r="AN23" i="18"/>
  <c r="AV23" i="18"/>
  <c r="AO24" i="18"/>
  <c r="AG25" i="18"/>
  <c r="AP25" i="18"/>
  <c r="AT25" i="18"/>
  <c r="AH26" i="18"/>
  <c r="AM26" i="18"/>
  <c r="AQ26" i="18"/>
  <c r="AU26" i="18"/>
  <c r="AI27" i="18"/>
  <c r="AN27" i="18"/>
  <c r="AR27" i="18"/>
  <c r="AV27" i="18"/>
  <c r="AJ28" i="18"/>
  <c r="AO28" i="18"/>
  <c r="AS28" i="18"/>
  <c r="AG29" i="18"/>
  <c r="AL29" i="18"/>
  <c r="AP29" i="18"/>
  <c r="AT29" i="18"/>
  <c r="AH30" i="18"/>
  <c r="AM30" i="18"/>
  <c r="AQ30" i="18"/>
  <c r="AU30" i="18"/>
  <c r="AI31" i="18"/>
  <c r="AN31" i="18"/>
  <c r="AR31" i="18"/>
  <c r="AV31" i="18"/>
  <c r="AJ32" i="18"/>
  <c r="AO32" i="18"/>
  <c r="AS32" i="18"/>
  <c r="AG33" i="18"/>
  <c r="AL33" i="18"/>
  <c r="AP33" i="18"/>
  <c r="AT33" i="18"/>
  <c r="AH34" i="18"/>
  <c r="AM34" i="18"/>
  <c r="AQ34" i="18"/>
  <c r="AU34" i="18"/>
  <c r="AI35" i="18"/>
  <c r="AN35" i="18"/>
  <c r="AR35" i="18"/>
  <c r="AV35" i="18"/>
  <c r="AJ36" i="18"/>
  <c r="AO36" i="18"/>
  <c r="AS36" i="18"/>
  <c r="AG37" i="18"/>
  <c r="AL37" i="18"/>
  <c r="AP37" i="18"/>
  <c r="AT37" i="18"/>
  <c r="AH38" i="18"/>
  <c r="AM38" i="18"/>
  <c r="AQ38" i="18"/>
  <c r="AU38" i="18"/>
  <c r="AI39" i="18"/>
  <c r="AN39" i="18"/>
  <c r="AR39" i="18"/>
  <c r="AV39" i="18"/>
  <c r="AJ40" i="18"/>
  <c r="AO40" i="18"/>
  <c r="AS40" i="18"/>
  <c r="AG41" i="18"/>
  <c r="AL41" i="18"/>
  <c r="AP41" i="18"/>
  <c r="AT41" i="18"/>
  <c r="AH42" i="18"/>
  <c r="AM42" i="18"/>
  <c r="AQ42" i="18"/>
  <c r="AU42" i="18"/>
  <c r="AI43" i="18"/>
  <c r="AN43" i="18"/>
  <c r="AR43" i="18"/>
  <c r="AV43" i="18"/>
  <c r="AJ44" i="18"/>
  <c r="AO44" i="18"/>
  <c r="AS44" i="18"/>
  <c r="AG45" i="18"/>
  <c r="AL45" i="18"/>
  <c r="AP45" i="18"/>
  <c r="AT45" i="18"/>
  <c r="AH46" i="18"/>
  <c r="AM46" i="18"/>
  <c r="AN22" i="18"/>
  <c r="AV22" i="18"/>
  <c r="AO23" i="18"/>
  <c r="AG24" i="18"/>
  <c r="AP24" i="18"/>
  <c r="AH25" i="18"/>
  <c r="AQ25" i="18"/>
  <c r="AU25" i="18"/>
  <c r="AI26" i="18"/>
  <c r="AN26" i="18"/>
  <c r="AR26" i="18"/>
  <c r="AV26" i="18"/>
  <c r="AJ27" i="18"/>
  <c r="AO27" i="18"/>
  <c r="AS27" i="18"/>
  <c r="AG28" i="18"/>
  <c r="AL28" i="18"/>
  <c r="AP28" i="18"/>
  <c r="AT28" i="18"/>
  <c r="AH29" i="18"/>
  <c r="AM29" i="18"/>
  <c r="AQ29" i="18"/>
  <c r="AU29" i="18"/>
  <c r="AI30" i="18"/>
  <c r="AN30" i="18"/>
  <c r="AR30" i="18"/>
  <c r="AV30" i="18"/>
  <c r="AJ31" i="18"/>
  <c r="AO31" i="18"/>
  <c r="AS31" i="18"/>
  <c r="AG32" i="18"/>
  <c r="AL32" i="18"/>
  <c r="AP32" i="18"/>
  <c r="AT32" i="18"/>
  <c r="AH33" i="18"/>
  <c r="AM33" i="18"/>
  <c r="AQ33" i="18"/>
  <c r="AU33" i="18"/>
  <c r="AI34" i="18"/>
  <c r="AN34" i="18"/>
  <c r="AR34" i="18"/>
  <c r="AV34" i="18"/>
  <c r="AJ35" i="18"/>
  <c r="AO35" i="18"/>
  <c r="AS35" i="18"/>
  <c r="AG36" i="18"/>
  <c r="AL36" i="18"/>
  <c r="AP36" i="18"/>
  <c r="AT36" i="18"/>
  <c r="AH37" i="18"/>
  <c r="AM37" i="18"/>
  <c r="AQ37" i="18"/>
  <c r="AU37" i="18"/>
  <c r="AI38" i="18"/>
  <c r="AN38" i="18"/>
  <c r="AR38" i="18"/>
  <c r="AV38" i="18"/>
  <c r="AJ39" i="18"/>
  <c r="AO39" i="18"/>
  <c r="AS39" i="18"/>
  <c r="AG40" i="18"/>
  <c r="AL40" i="18"/>
  <c r="AP40" i="18"/>
  <c r="AT40" i="18"/>
  <c r="AH41" i="18"/>
  <c r="AM41" i="18"/>
  <c r="AQ41" i="18"/>
  <c r="AU41" i="18"/>
  <c r="AH22" i="18"/>
  <c r="AQ22" i="18"/>
  <c r="AI23" i="18"/>
  <c r="AR23" i="18"/>
  <c r="AJ24" i="18"/>
  <c r="AS24" i="18"/>
  <c r="AL25" i="18"/>
  <c r="AR25" i="18"/>
  <c r="AV25" i="18"/>
  <c r="AJ26" i="18"/>
  <c r="AO26" i="18"/>
  <c r="AS26" i="18"/>
  <c r="AG27" i="18"/>
  <c r="AL27" i="18"/>
  <c r="AP27" i="18"/>
  <c r="AT27" i="18"/>
  <c r="AH28" i="18"/>
  <c r="AM28" i="18"/>
  <c r="AQ28" i="18"/>
  <c r="AU28" i="18"/>
  <c r="AI29" i="18"/>
  <c r="AN29" i="18"/>
  <c r="AR29" i="18"/>
  <c r="AV29" i="18"/>
  <c r="AJ30" i="18"/>
  <c r="AO30" i="18"/>
  <c r="AS30" i="18"/>
  <c r="AG31" i="18"/>
  <c r="AL31" i="18"/>
  <c r="AP31" i="18"/>
  <c r="AT31" i="18"/>
  <c r="AH32" i="18"/>
  <c r="AM32" i="18"/>
  <c r="AQ32" i="18"/>
  <c r="AU32" i="18"/>
  <c r="AI33" i="18"/>
  <c r="AN33" i="18"/>
  <c r="AR33" i="18"/>
  <c r="AV33" i="18"/>
  <c r="AJ34" i="18"/>
  <c r="AO34" i="18"/>
  <c r="AS34" i="18"/>
  <c r="AG35" i="18"/>
  <c r="AL35" i="18"/>
  <c r="AP35" i="18"/>
  <c r="AT35" i="18"/>
  <c r="AH36" i="18"/>
  <c r="AM36" i="18"/>
  <c r="AQ36" i="18"/>
  <c r="AU36" i="18"/>
  <c r="AI37" i="18"/>
  <c r="AN37" i="18"/>
  <c r="AR37" i="18"/>
  <c r="AV37" i="18"/>
  <c r="AJ38" i="18"/>
  <c r="AO38" i="18"/>
  <c r="AS38" i="18"/>
  <c r="AG39" i="18"/>
  <c r="AL39" i="18"/>
  <c r="AP39" i="18"/>
  <c r="AT39" i="18"/>
  <c r="AH40" i="18"/>
  <c r="AM40" i="18"/>
  <c r="AQ40" i="18"/>
  <c r="AU40" i="18"/>
  <c r="AI41" i="18"/>
  <c r="AN41" i="18"/>
  <c r="AR41" i="18"/>
  <c r="AV41" i="18"/>
  <c r="AJ42" i="18"/>
  <c r="AO42" i="18"/>
  <c r="AS42" i="18"/>
  <c r="AG43" i="18"/>
  <c r="AL43" i="18"/>
  <c r="AP43" i="18"/>
  <c r="AT43" i="18"/>
  <c r="AH44" i="18"/>
  <c r="AM44" i="18"/>
  <c r="AQ44" i="18"/>
  <c r="AU44" i="18"/>
  <c r="AI45" i="18"/>
  <c r="AN45" i="18"/>
  <c r="AR45" i="18"/>
  <c r="AV45" i="18"/>
  <c r="AJ46" i="18"/>
  <c r="AO46" i="18"/>
  <c r="AS46" i="18"/>
  <c r="AV2" i="18"/>
  <c r="K52" i="18"/>
  <c r="E44" i="18"/>
  <c r="E40" i="18"/>
  <c r="R32" i="18"/>
  <c r="Z16" i="18"/>
  <c r="E8" i="18"/>
  <c r="AT55" i="18"/>
  <c r="AP55" i="18"/>
  <c r="AL55" i="18"/>
  <c r="AG55" i="18"/>
  <c r="AS54" i="18"/>
  <c r="AO54" i="18"/>
  <c r="AJ54" i="18"/>
  <c r="AV53" i="18"/>
  <c r="AR53" i="18"/>
  <c r="AN53" i="18"/>
  <c r="AI53" i="18"/>
  <c r="AU52" i="18"/>
  <c r="AQ52" i="18"/>
  <c r="AM52" i="18"/>
  <c r="AH52" i="18"/>
  <c r="AT51" i="18"/>
  <c r="AP51" i="18"/>
  <c r="AL51" i="18"/>
  <c r="AG51" i="18"/>
  <c r="AS50" i="18"/>
  <c r="AO50" i="18"/>
  <c r="AJ50" i="18"/>
  <c r="AV49" i="18"/>
  <c r="AR49" i="18"/>
  <c r="AN49" i="18"/>
  <c r="AI49" i="18"/>
  <c r="AU48" i="18"/>
  <c r="AQ48" i="18"/>
  <c r="AM48" i="18"/>
  <c r="AH48" i="18"/>
  <c r="AT47" i="18"/>
  <c r="AP47" i="18"/>
  <c r="AL47" i="18"/>
  <c r="AG47" i="18"/>
  <c r="AR46" i="18"/>
  <c r="AL46" i="18"/>
  <c r="AS45" i="18"/>
  <c r="AJ45" i="18"/>
  <c r="AR44" i="18"/>
  <c r="AI44" i="18"/>
  <c r="AQ43" i="18"/>
  <c r="AH43" i="18"/>
  <c r="AP42" i="18"/>
  <c r="AG42" i="18"/>
  <c r="AV40" i="18"/>
  <c r="AU39" i="18"/>
  <c r="AT38" i="18"/>
  <c r="AS37" i="18"/>
  <c r="AR36" i="18"/>
  <c r="AQ35" i="18"/>
  <c r="AP34" i="18"/>
  <c r="AO33" i="18"/>
  <c r="AN32" i="18"/>
  <c r="AM31" i="18"/>
  <c r="AL30" i="18"/>
  <c r="AJ29" i="18"/>
  <c r="AI28" i="18"/>
  <c r="AH27" i="18"/>
  <c r="AG26" i="18"/>
  <c r="AL24" i="18"/>
  <c r="AI22" i="18"/>
  <c r="AJ55" i="18"/>
  <c r="AV54" i="18"/>
  <c r="AR54" i="18"/>
  <c r="AN54" i="18"/>
  <c r="AI54" i="18"/>
  <c r="AU53" i="18"/>
  <c r="AQ53" i="18"/>
  <c r="AM53" i="18"/>
  <c r="AH53" i="18"/>
  <c r="AT52" i="18"/>
  <c r="AP52" i="18"/>
  <c r="AL52" i="18"/>
  <c r="AG52" i="18"/>
  <c r="AS51" i="18"/>
  <c r="AO51" i="18"/>
  <c r="AJ51" i="18"/>
  <c r="AV50" i="18"/>
  <c r="AR50" i="18"/>
  <c r="AN50" i="18"/>
  <c r="AI50" i="18"/>
  <c r="AU49" i="18"/>
  <c r="AQ49" i="18"/>
  <c r="AM49" i="18"/>
  <c r="AH49" i="18"/>
  <c r="AT48" i="18"/>
  <c r="AP48" i="18"/>
  <c r="AL48" i="18"/>
  <c r="AG48" i="18"/>
  <c r="AS47" i="18"/>
  <c r="AO47" i="18"/>
  <c r="AJ47" i="18"/>
  <c r="AV46" i="18"/>
  <c r="AQ46" i="18"/>
  <c r="AI46" i="18"/>
  <c r="AQ45" i="18"/>
  <c r="AH45" i="18"/>
  <c r="AP44" i="18"/>
  <c r="AG44" i="18"/>
  <c r="AO43" i="18"/>
  <c r="AV42" i="18"/>
  <c r="AN42" i="18"/>
  <c r="AS41" i="18"/>
  <c r="AR40" i="18"/>
  <c r="AQ39" i="18"/>
  <c r="AP38" i="18"/>
  <c r="AO37" i="18"/>
  <c r="AN36" i="18"/>
  <c r="AM35" i="18"/>
  <c r="AL34" i="18"/>
  <c r="AJ33" i="18"/>
  <c r="AI32" i="18"/>
  <c r="AH31" i="18"/>
  <c r="AG30" i="18"/>
  <c r="AV28" i="18"/>
  <c r="AU27" i="18"/>
  <c r="AT26" i="18"/>
  <c r="AS25" i="18"/>
  <c r="AS23" i="18"/>
  <c r="AI55" i="18"/>
  <c r="AU54" i="18"/>
  <c r="AQ54" i="18"/>
  <c r="AM54" i="18"/>
  <c r="AH54" i="18"/>
  <c r="AT53" i="18"/>
  <c r="AP53" i="18"/>
  <c r="AL53" i="18"/>
  <c r="AG53" i="18"/>
  <c r="AS52" i="18"/>
  <c r="AO52" i="18"/>
  <c r="AJ52" i="18"/>
  <c r="AV51" i="18"/>
  <c r="AR51" i="18"/>
  <c r="AN51" i="18"/>
  <c r="AI51" i="18"/>
  <c r="AU50" i="18"/>
  <c r="AQ50" i="18"/>
  <c r="AM50" i="18"/>
  <c r="AH50" i="18"/>
  <c r="AT49" i="18"/>
  <c r="AP49" i="18"/>
  <c r="AL49" i="18"/>
  <c r="AG49" i="18"/>
  <c r="AS48" i="18"/>
  <c r="AO48" i="18"/>
  <c r="AJ48" i="18"/>
  <c r="AV47" i="18"/>
  <c r="AR47" i="18"/>
  <c r="AN47" i="18"/>
  <c r="AI47" i="18"/>
  <c r="AU46" i="18"/>
  <c r="AP46" i="18"/>
  <c r="AG46" i="18"/>
  <c r="AO45" i="18"/>
  <c r="AV44" i="18"/>
  <c r="AN44" i="18"/>
  <c r="AU43" i="18"/>
  <c r="AM43" i="18"/>
  <c r="AT42" i="18"/>
  <c r="AL42" i="18"/>
  <c r="AO41" i="18"/>
  <c r="AN40" i="18"/>
  <c r="AM39" i="18"/>
  <c r="AL38" i="18"/>
  <c r="AJ37" i="18"/>
  <c r="AI36" i="18"/>
  <c r="AH35" i="18"/>
  <c r="AG34" i="18"/>
  <c r="AV32" i="18"/>
  <c r="AU31" i="18"/>
  <c r="AT30" i="18"/>
  <c r="AS29" i="18"/>
  <c r="AR28" i="18"/>
  <c r="AQ27" i="18"/>
  <c r="AP26" i="18"/>
  <c r="AM25" i="18"/>
  <c r="AJ23" i="18"/>
  <c r="Q51" i="18"/>
  <c r="AS2" i="18"/>
  <c r="F38" i="18"/>
  <c r="AT2" i="18"/>
  <c r="Y55" i="18"/>
  <c r="AU2" i="18"/>
  <c r="I55" i="18"/>
  <c r="S54" i="18"/>
  <c r="AB53" i="18"/>
  <c r="U55" i="18"/>
  <c r="AE54" i="18"/>
  <c r="O54" i="18"/>
  <c r="U53" i="18"/>
  <c r="I51" i="18"/>
  <c r="K49" i="18"/>
  <c r="AD42" i="18"/>
  <c r="AA49" i="18"/>
  <c r="P45" i="18"/>
  <c r="Q55" i="18"/>
  <c r="AA54" i="18"/>
  <c r="K54" i="18"/>
  <c r="M53" i="18"/>
  <c r="AA50" i="18"/>
  <c r="X41" i="18"/>
  <c r="N34" i="18"/>
  <c r="AB26" i="18"/>
  <c r="AC55" i="18"/>
  <c r="M55" i="18"/>
  <c r="W54" i="18"/>
  <c r="G54" i="18"/>
  <c r="Q50" i="18"/>
  <c r="V46" i="18"/>
  <c r="H33" i="18"/>
  <c r="AA2" i="18"/>
  <c r="AR2" i="18"/>
  <c r="G48" i="18"/>
  <c r="J48" i="18"/>
  <c r="N48" i="18"/>
  <c r="R48" i="18"/>
  <c r="V48" i="18"/>
  <c r="Z48" i="18"/>
  <c r="AD48" i="18"/>
  <c r="F48" i="18"/>
  <c r="K48" i="18"/>
  <c r="O48" i="18"/>
  <c r="S48" i="18"/>
  <c r="W48" i="18"/>
  <c r="AA48" i="18"/>
  <c r="AE48" i="18"/>
  <c r="H48" i="18"/>
  <c r="L48" i="18"/>
  <c r="P48" i="18"/>
  <c r="T48" i="18"/>
  <c r="X48" i="18"/>
  <c r="AB48" i="18"/>
  <c r="I36" i="18"/>
  <c r="M36" i="18"/>
  <c r="Q36" i="18"/>
  <c r="U36" i="18"/>
  <c r="Y36" i="18"/>
  <c r="AC36" i="18"/>
  <c r="G36" i="18"/>
  <c r="K36" i="18"/>
  <c r="O36" i="18"/>
  <c r="S36" i="18"/>
  <c r="W36" i="18"/>
  <c r="AA36" i="18"/>
  <c r="AE36" i="18"/>
  <c r="L36" i="18"/>
  <c r="T36" i="18"/>
  <c r="AB36" i="18"/>
  <c r="F36" i="18"/>
  <c r="N36" i="18"/>
  <c r="V36" i="18"/>
  <c r="AD36" i="18"/>
  <c r="H36" i="18"/>
  <c r="P36" i="18"/>
  <c r="X36" i="18"/>
  <c r="I28" i="18"/>
  <c r="M28" i="18"/>
  <c r="Q28" i="18"/>
  <c r="U28" i="18"/>
  <c r="Y28" i="18"/>
  <c r="AC28" i="18"/>
  <c r="F28" i="18"/>
  <c r="J28" i="18"/>
  <c r="N28" i="18"/>
  <c r="R28" i="18"/>
  <c r="V28" i="18"/>
  <c r="Z28" i="18"/>
  <c r="AD28" i="18"/>
  <c r="G28" i="18"/>
  <c r="K28" i="18"/>
  <c r="O28" i="18"/>
  <c r="S28" i="18"/>
  <c r="W28" i="18"/>
  <c r="AA28" i="18"/>
  <c r="AE28" i="18"/>
  <c r="L28" i="18"/>
  <c r="AB28" i="18"/>
  <c r="P28" i="18"/>
  <c r="T28" i="18"/>
  <c r="G12" i="18"/>
  <c r="K12" i="18"/>
  <c r="O12" i="18"/>
  <c r="S12" i="18"/>
  <c r="W12" i="18"/>
  <c r="AA12" i="18"/>
  <c r="AE12" i="18"/>
  <c r="H12" i="18"/>
  <c r="L12" i="18"/>
  <c r="P12" i="18"/>
  <c r="T12" i="18"/>
  <c r="X12" i="18"/>
  <c r="AB12" i="18"/>
  <c r="I12" i="18"/>
  <c r="M12" i="18"/>
  <c r="Q12" i="18"/>
  <c r="U12" i="18"/>
  <c r="Y12" i="18"/>
  <c r="AC12" i="18"/>
  <c r="N12" i="18"/>
  <c r="AD12" i="18"/>
  <c r="R12" i="18"/>
  <c r="F12" i="18"/>
  <c r="V12" i="18"/>
  <c r="J12" i="18"/>
  <c r="G4" i="18"/>
  <c r="K4" i="18"/>
  <c r="O4" i="18"/>
  <c r="S4" i="18"/>
  <c r="W4" i="18"/>
  <c r="AA4" i="18"/>
  <c r="AE4" i="18"/>
  <c r="H4" i="18"/>
  <c r="L4" i="18"/>
  <c r="P4" i="18"/>
  <c r="T4" i="18"/>
  <c r="X4" i="18"/>
  <c r="AB4" i="18"/>
  <c r="I4" i="18"/>
  <c r="M4" i="18"/>
  <c r="Q4" i="18"/>
  <c r="U4" i="18"/>
  <c r="Y4" i="18"/>
  <c r="AC4" i="18"/>
  <c r="N4" i="18"/>
  <c r="AD4" i="18"/>
  <c r="R4" i="18"/>
  <c r="F4" i="18"/>
  <c r="V4" i="18"/>
  <c r="J4" i="18"/>
  <c r="Z4" i="18"/>
  <c r="E16" i="18"/>
  <c r="U48" i="18"/>
  <c r="J44" i="18"/>
  <c r="E51" i="18"/>
  <c r="H51" i="18"/>
  <c r="L51" i="18"/>
  <c r="P51" i="18"/>
  <c r="T51" i="18"/>
  <c r="X51" i="18"/>
  <c r="AB51" i="18"/>
  <c r="F51" i="18"/>
  <c r="J51" i="18"/>
  <c r="N51" i="18"/>
  <c r="R51" i="18"/>
  <c r="V51" i="18"/>
  <c r="Z51" i="18"/>
  <c r="AD51" i="18"/>
  <c r="E47" i="18"/>
  <c r="G47" i="18"/>
  <c r="K47" i="18"/>
  <c r="O47" i="18"/>
  <c r="S47" i="18"/>
  <c r="W47" i="18"/>
  <c r="AA47" i="18"/>
  <c r="AE47" i="18"/>
  <c r="I47" i="18"/>
  <c r="M47" i="18"/>
  <c r="Q47" i="18"/>
  <c r="U47" i="18"/>
  <c r="Y47" i="18"/>
  <c r="AC47" i="18"/>
  <c r="F47" i="18"/>
  <c r="N47" i="18"/>
  <c r="V47" i="18"/>
  <c r="AD47" i="18"/>
  <c r="H47" i="18"/>
  <c r="P47" i="18"/>
  <c r="X47" i="18"/>
  <c r="J47" i="18"/>
  <c r="R47" i="18"/>
  <c r="Z47" i="18"/>
  <c r="E43" i="18"/>
  <c r="G43" i="18"/>
  <c r="K43" i="18"/>
  <c r="O43" i="18"/>
  <c r="S43" i="18"/>
  <c r="W43" i="18"/>
  <c r="AA43" i="18"/>
  <c r="AE43" i="18"/>
  <c r="I43" i="18"/>
  <c r="M43" i="18"/>
  <c r="Q43" i="18"/>
  <c r="U43" i="18"/>
  <c r="Y43" i="18"/>
  <c r="AC43" i="18"/>
  <c r="F43" i="18"/>
  <c r="N43" i="18"/>
  <c r="V43" i="18"/>
  <c r="AD43" i="18"/>
  <c r="H43" i="18"/>
  <c r="P43" i="18"/>
  <c r="X43" i="18"/>
  <c r="J43" i="18"/>
  <c r="R43" i="18"/>
  <c r="Z43" i="18"/>
  <c r="E39" i="18"/>
  <c r="G39" i="18"/>
  <c r="K39" i="18"/>
  <c r="O39" i="18"/>
  <c r="S39" i="18"/>
  <c r="W39" i="18"/>
  <c r="AA39" i="18"/>
  <c r="AE39" i="18"/>
  <c r="I39" i="18"/>
  <c r="M39" i="18"/>
  <c r="Q39" i="18"/>
  <c r="U39" i="18"/>
  <c r="Y39" i="18"/>
  <c r="AC39" i="18"/>
  <c r="F39" i="18"/>
  <c r="N39" i="18"/>
  <c r="V39" i="18"/>
  <c r="AD39" i="18"/>
  <c r="H39" i="18"/>
  <c r="P39" i="18"/>
  <c r="X39" i="18"/>
  <c r="J39" i="18"/>
  <c r="R39" i="18"/>
  <c r="Z39" i="18"/>
  <c r="E35" i="18"/>
  <c r="G35" i="18"/>
  <c r="K35" i="18"/>
  <c r="O35" i="18"/>
  <c r="S35" i="18"/>
  <c r="W35" i="18"/>
  <c r="AA35" i="18"/>
  <c r="AE35" i="18"/>
  <c r="I35" i="18"/>
  <c r="M35" i="18"/>
  <c r="Q35" i="18"/>
  <c r="U35" i="18"/>
  <c r="Y35" i="18"/>
  <c r="AC35" i="18"/>
  <c r="F35" i="18"/>
  <c r="N35" i="18"/>
  <c r="V35" i="18"/>
  <c r="AD35" i="18"/>
  <c r="H35" i="18"/>
  <c r="P35" i="18"/>
  <c r="X35" i="18"/>
  <c r="J35" i="18"/>
  <c r="R35" i="18"/>
  <c r="Z35" i="18"/>
  <c r="E31" i="18"/>
  <c r="G31" i="18"/>
  <c r="K31" i="18"/>
  <c r="O31" i="18"/>
  <c r="S31" i="18"/>
  <c r="W31" i="18"/>
  <c r="AA31" i="18"/>
  <c r="AE31" i="18"/>
  <c r="H31" i="18"/>
  <c r="L31" i="18"/>
  <c r="P31" i="18"/>
  <c r="T31" i="18"/>
  <c r="X31" i="18"/>
  <c r="AB31" i="18"/>
  <c r="I31" i="18"/>
  <c r="M31" i="18"/>
  <c r="Q31" i="18"/>
  <c r="U31" i="18"/>
  <c r="Y31" i="18"/>
  <c r="AC31" i="18"/>
  <c r="N31" i="18"/>
  <c r="AD31" i="18"/>
  <c r="R31" i="18"/>
  <c r="F31" i="18"/>
  <c r="V31" i="18"/>
  <c r="E27" i="18"/>
  <c r="G27" i="18"/>
  <c r="K27" i="18"/>
  <c r="O27" i="18"/>
  <c r="S27" i="18"/>
  <c r="W27" i="18"/>
  <c r="AA27" i="18"/>
  <c r="AE27" i="18"/>
  <c r="H27" i="18"/>
  <c r="L27" i="18"/>
  <c r="P27" i="18"/>
  <c r="T27" i="18"/>
  <c r="X27" i="18"/>
  <c r="AB27" i="18"/>
  <c r="I27" i="18"/>
  <c r="M27" i="18"/>
  <c r="Q27" i="18"/>
  <c r="U27" i="18"/>
  <c r="Y27" i="18"/>
  <c r="AC27" i="18"/>
  <c r="F27" i="18"/>
  <c r="V27" i="18"/>
  <c r="J27" i="18"/>
  <c r="Z27" i="18"/>
  <c r="N27" i="18"/>
  <c r="AD27" i="18"/>
  <c r="E23" i="18"/>
  <c r="I23" i="18"/>
  <c r="M23" i="18"/>
  <c r="Q23" i="18"/>
  <c r="U23" i="18"/>
  <c r="Y23" i="18"/>
  <c r="AC23" i="18"/>
  <c r="F23" i="18"/>
  <c r="J23" i="18"/>
  <c r="N23" i="18"/>
  <c r="R23" i="18"/>
  <c r="V23" i="18"/>
  <c r="Z23" i="18"/>
  <c r="AD23" i="18"/>
  <c r="G23" i="18"/>
  <c r="K23" i="18"/>
  <c r="O23" i="18"/>
  <c r="S23" i="18"/>
  <c r="W23" i="18"/>
  <c r="AA23" i="18"/>
  <c r="AE23" i="18"/>
  <c r="H23" i="18"/>
  <c r="X23" i="18"/>
  <c r="L23" i="18"/>
  <c r="AB23" i="18"/>
  <c r="P23" i="18"/>
  <c r="T23" i="18"/>
  <c r="E19" i="18"/>
  <c r="I19" i="18"/>
  <c r="M19" i="18"/>
  <c r="Q19" i="18"/>
  <c r="U19" i="18"/>
  <c r="Y19" i="18"/>
  <c r="AC19" i="18"/>
  <c r="F19" i="18"/>
  <c r="J19" i="18"/>
  <c r="N19" i="18"/>
  <c r="R19" i="18"/>
  <c r="V19" i="18"/>
  <c r="Z19" i="18"/>
  <c r="AD19" i="18"/>
  <c r="G19" i="18"/>
  <c r="K19" i="18"/>
  <c r="O19" i="18"/>
  <c r="S19" i="18"/>
  <c r="W19" i="18"/>
  <c r="AA19" i="18"/>
  <c r="AE19" i="18"/>
  <c r="P19" i="18"/>
  <c r="T19" i="18"/>
  <c r="H19" i="18"/>
  <c r="X19" i="18"/>
  <c r="AB19" i="18"/>
  <c r="E15" i="18"/>
  <c r="G15" i="18"/>
  <c r="K15" i="18"/>
  <c r="O15" i="18"/>
  <c r="S15" i="18"/>
  <c r="W15" i="18"/>
  <c r="AA15" i="18"/>
  <c r="AE15" i="18"/>
  <c r="F15" i="18"/>
  <c r="L15" i="18"/>
  <c r="Q15" i="18"/>
  <c r="V15" i="18"/>
  <c r="AB15" i="18"/>
  <c r="H15" i="18"/>
  <c r="M15" i="18"/>
  <c r="R15" i="18"/>
  <c r="X15" i="18"/>
  <c r="AC15" i="18"/>
  <c r="I15" i="18"/>
  <c r="N15" i="18"/>
  <c r="T15" i="18"/>
  <c r="Y15" i="18"/>
  <c r="AD15" i="18"/>
  <c r="U15" i="18"/>
  <c r="Z15" i="18"/>
  <c r="J15" i="18"/>
  <c r="P15" i="18"/>
  <c r="E11" i="18"/>
  <c r="I11" i="18"/>
  <c r="M11" i="18"/>
  <c r="Q11" i="18"/>
  <c r="U11" i="18"/>
  <c r="Y11" i="18"/>
  <c r="AC11" i="18"/>
  <c r="F11" i="18"/>
  <c r="J11" i="18"/>
  <c r="N11" i="18"/>
  <c r="R11" i="18"/>
  <c r="V11" i="18"/>
  <c r="Z11" i="18"/>
  <c r="AD11" i="18"/>
  <c r="G11" i="18"/>
  <c r="K11" i="18"/>
  <c r="O11" i="18"/>
  <c r="S11" i="18"/>
  <c r="W11" i="18"/>
  <c r="AA11" i="18"/>
  <c r="AE11" i="18"/>
  <c r="H11" i="18"/>
  <c r="X11" i="18"/>
  <c r="L11" i="18"/>
  <c r="AB11" i="18"/>
  <c r="P11" i="18"/>
  <c r="T11" i="18"/>
  <c r="E7" i="18"/>
  <c r="I7" i="18"/>
  <c r="M7" i="18"/>
  <c r="Q7" i="18"/>
  <c r="U7" i="18"/>
  <c r="Y7" i="18"/>
  <c r="AC7" i="18"/>
  <c r="F7" i="18"/>
  <c r="J7" i="18"/>
  <c r="N7" i="18"/>
  <c r="R7" i="18"/>
  <c r="V7" i="18"/>
  <c r="Z7" i="18"/>
  <c r="AD7" i="18"/>
  <c r="G7" i="18"/>
  <c r="K7" i="18"/>
  <c r="O7" i="18"/>
  <c r="S7" i="18"/>
  <c r="W7" i="18"/>
  <c r="AA7" i="18"/>
  <c r="AE7" i="18"/>
  <c r="P7" i="18"/>
  <c r="T7" i="18"/>
  <c r="H7" i="18"/>
  <c r="X7" i="18"/>
  <c r="L7" i="18"/>
  <c r="AB7" i="18"/>
  <c r="E3" i="18"/>
  <c r="I3" i="18"/>
  <c r="M3" i="18"/>
  <c r="Q3" i="18"/>
  <c r="U3" i="18"/>
  <c r="Y3" i="18"/>
  <c r="AC3" i="18"/>
  <c r="F3" i="18"/>
  <c r="J3" i="18"/>
  <c r="N3" i="18"/>
  <c r="R3" i="18"/>
  <c r="V3" i="18"/>
  <c r="Z3" i="18"/>
  <c r="AD3" i="18"/>
  <c r="G3" i="18"/>
  <c r="K3" i="18"/>
  <c r="O3" i="18"/>
  <c r="S3" i="18"/>
  <c r="W3" i="18"/>
  <c r="AA3" i="18"/>
  <c r="AE3" i="18"/>
  <c r="H3" i="18"/>
  <c r="X3" i="18"/>
  <c r="L3" i="18"/>
  <c r="AB3" i="18"/>
  <c r="P3" i="18"/>
  <c r="T3" i="18"/>
  <c r="E28" i="18"/>
  <c r="E12" i="18"/>
  <c r="AC2" i="18"/>
  <c r="AH2" i="18"/>
  <c r="AM2" i="18"/>
  <c r="AQ2" i="18"/>
  <c r="AB55" i="18"/>
  <c r="X55" i="18"/>
  <c r="T55" i="18"/>
  <c r="P55" i="18"/>
  <c r="L55" i="18"/>
  <c r="H55" i="18"/>
  <c r="AD54" i="18"/>
  <c r="Z54" i="18"/>
  <c r="V54" i="18"/>
  <c r="R54" i="18"/>
  <c r="N54" i="18"/>
  <c r="J54" i="18"/>
  <c r="F54" i="18"/>
  <c r="AA53" i="18"/>
  <c r="S53" i="18"/>
  <c r="K53" i="18"/>
  <c r="AC52" i="18"/>
  <c r="U52" i="18"/>
  <c r="M52" i="18"/>
  <c r="AE51" i="18"/>
  <c r="W51" i="18"/>
  <c r="O51" i="18"/>
  <c r="G51" i="18"/>
  <c r="Y50" i="18"/>
  <c r="W49" i="18"/>
  <c r="G49" i="18"/>
  <c r="Q48" i="18"/>
  <c r="T47" i="18"/>
  <c r="AB43" i="18"/>
  <c r="P41" i="18"/>
  <c r="J40" i="18"/>
  <c r="X37" i="18"/>
  <c r="R36" i="18"/>
  <c r="L35" i="18"/>
  <c r="Z32" i="18"/>
  <c r="J31" i="18"/>
  <c r="X28" i="18"/>
  <c r="L19" i="18"/>
  <c r="I44" i="18"/>
  <c r="M44" i="18"/>
  <c r="Q44" i="18"/>
  <c r="U44" i="18"/>
  <c r="Y44" i="18"/>
  <c r="AC44" i="18"/>
  <c r="G44" i="18"/>
  <c r="K44" i="18"/>
  <c r="O44" i="18"/>
  <c r="S44" i="18"/>
  <c r="W44" i="18"/>
  <c r="AA44" i="18"/>
  <c r="AE44" i="18"/>
  <c r="L44" i="18"/>
  <c r="T44" i="18"/>
  <c r="AB44" i="18"/>
  <c r="F44" i="18"/>
  <c r="N44" i="18"/>
  <c r="V44" i="18"/>
  <c r="AD44" i="18"/>
  <c r="H44" i="18"/>
  <c r="P44" i="18"/>
  <c r="X44" i="18"/>
  <c r="G24" i="18"/>
  <c r="K24" i="18"/>
  <c r="O24" i="18"/>
  <c r="S24" i="18"/>
  <c r="W24" i="18"/>
  <c r="AA24" i="18"/>
  <c r="H24" i="18"/>
  <c r="L24" i="18"/>
  <c r="P24" i="18"/>
  <c r="T24" i="18"/>
  <c r="I24" i="18"/>
  <c r="M24" i="18"/>
  <c r="Q24" i="18"/>
  <c r="U24" i="18"/>
  <c r="Y24" i="18"/>
  <c r="AC24" i="18"/>
  <c r="N24" i="18"/>
  <c r="Z24" i="18"/>
  <c r="R24" i="18"/>
  <c r="AB24" i="18"/>
  <c r="F24" i="18"/>
  <c r="V24" i="18"/>
  <c r="AD24" i="18"/>
  <c r="X24" i="18"/>
  <c r="AE24" i="18"/>
  <c r="AE52" i="18"/>
  <c r="W52" i="18"/>
  <c r="O52" i="18"/>
  <c r="G52" i="18"/>
  <c r="Z36" i="18"/>
  <c r="E50" i="18"/>
  <c r="F50" i="18"/>
  <c r="J50" i="18"/>
  <c r="N50" i="18"/>
  <c r="R50" i="18"/>
  <c r="V50" i="18"/>
  <c r="Z50" i="18"/>
  <c r="AD50" i="18"/>
  <c r="G50" i="18"/>
  <c r="K50" i="18"/>
  <c r="O50" i="18"/>
  <c r="S50" i="18"/>
  <c r="H50" i="18"/>
  <c r="L50" i="18"/>
  <c r="P50" i="18"/>
  <c r="T50" i="18"/>
  <c r="X50" i="18"/>
  <c r="AB50" i="18"/>
  <c r="E46" i="18"/>
  <c r="I46" i="18"/>
  <c r="M46" i="18"/>
  <c r="Q46" i="18"/>
  <c r="U46" i="18"/>
  <c r="Y46" i="18"/>
  <c r="AC46" i="18"/>
  <c r="G46" i="18"/>
  <c r="K46" i="18"/>
  <c r="O46" i="18"/>
  <c r="S46" i="18"/>
  <c r="W46" i="18"/>
  <c r="AA46" i="18"/>
  <c r="AE46" i="18"/>
  <c r="H46" i="18"/>
  <c r="P46" i="18"/>
  <c r="X46" i="18"/>
  <c r="J46" i="18"/>
  <c r="R46" i="18"/>
  <c r="Z46" i="18"/>
  <c r="L46" i="18"/>
  <c r="T46" i="18"/>
  <c r="AB46" i="18"/>
  <c r="E42" i="18"/>
  <c r="I42" i="18"/>
  <c r="M42" i="18"/>
  <c r="Q42" i="18"/>
  <c r="U42" i="18"/>
  <c r="Y42" i="18"/>
  <c r="AC42" i="18"/>
  <c r="G42" i="18"/>
  <c r="K42" i="18"/>
  <c r="O42" i="18"/>
  <c r="S42" i="18"/>
  <c r="W42" i="18"/>
  <c r="AA42" i="18"/>
  <c r="AE42" i="18"/>
  <c r="H42" i="18"/>
  <c r="P42" i="18"/>
  <c r="X42" i="18"/>
  <c r="J42" i="18"/>
  <c r="R42" i="18"/>
  <c r="Z42" i="18"/>
  <c r="L42" i="18"/>
  <c r="T42" i="18"/>
  <c r="AB42" i="18"/>
  <c r="E38" i="18"/>
  <c r="I38" i="18"/>
  <c r="M38" i="18"/>
  <c r="Q38" i="18"/>
  <c r="U38" i="18"/>
  <c r="Y38" i="18"/>
  <c r="AC38" i="18"/>
  <c r="G38" i="18"/>
  <c r="K38" i="18"/>
  <c r="O38" i="18"/>
  <c r="S38" i="18"/>
  <c r="W38" i="18"/>
  <c r="AA38" i="18"/>
  <c r="AE38" i="18"/>
  <c r="H38" i="18"/>
  <c r="P38" i="18"/>
  <c r="X38" i="18"/>
  <c r="J38" i="18"/>
  <c r="R38" i="18"/>
  <c r="Z38" i="18"/>
  <c r="L38" i="18"/>
  <c r="T38" i="18"/>
  <c r="AB38" i="18"/>
  <c r="E34" i="18"/>
  <c r="I34" i="18"/>
  <c r="M34" i="18"/>
  <c r="Q34" i="18"/>
  <c r="U34" i="18"/>
  <c r="Y34" i="18"/>
  <c r="AC34" i="18"/>
  <c r="G34" i="18"/>
  <c r="K34" i="18"/>
  <c r="O34" i="18"/>
  <c r="S34" i="18"/>
  <c r="W34" i="18"/>
  <c r="AA34" i="18"/>
  <c r="AE34" i="18"/>
  <c r="H34" i="18"/>
  <c r="P34" i="18"/>
  <c r="X34" i="18"/>
  <c r="J34" i="18"/>
  <c r="R34" i="18"/>
  <c r="Z34" i="18"/>
  <c r="L34" i="18"/>
  <c r="T34" i="18"/>
  <c r="AB34" i="18"/>
  <c r="E30" i="18"/>
  <c r="I30" i="18"/>
  <c r="M30" i="18"/>
  <c r="Q30" i="18"/>
  <c r="U30" i="18"/>
  <c r="Y30" i="18"/>
  <c r="AC30" i="18"/>
  <c r="F30" i="18"/>
  <c r="J30" i="18"/>
  <c r="N30" i="18"/>
  <c r="R30" i="18"/>
  <c r="V30" i="18"/>
  <c r="Z30" i="18"/>
  <c r="AD30" i="18"/>
  <c r="G30" i="18"/>
  <c r="K30" i="18"/>
  <c r="O30" i="18"/>
  <c r="S30" i="18"/>
  <c r="W30" i="18"/>
  <c r="AA30" i="18"/>
  <c r="AE30" i="18"/>
  <c r="H30" i="18"/>
  <c r="X30" i="18"/>
  <c r="L30" i="18"/>
  <c r="AB30" i="18"/>
  <c r="P30" i="18"/>
  <c r="E26" i="18"/>
  <c r="I26" i="18"/>
  <c r="M26" i="18"/>
  <c r="G26" i="18"/>
  <c r="L26" i="18"/>
  <c r="Q26" i="18"/>
  <c r="U26" i="18"/>
  <c r="Y26" i="18"/>
  <c r="AC26" i="18"/>
  <c r="H26" i="18"/>
  <c r="N26" i="18"/>
  <c r="R26" i="18"/>
  <c r="V26" i="18"/>
  <c r="Z26" i="18"/>
  <c r="AD26" i="18"/>
  <c r="J26" i="18"/>
  <c r="O26" i="18"/>
  <c r="S26" i="18"/>
  <c r="W26" i="18"/>
  <c r="AA26" i="18"/>
  <c r="AE26" i="18"/>
  <c r="P26" i="18"/>
  <c r="T26" i="18"/>
  <c r="F26" i="18"/>
  <c r="X26" i="18"/>
  <c r="E22" i="18"/>
  <c r="G22" i="18"/>
  <c r="K22" i="18"/>
  <c r="O22" i="18"/>
  <c r="S22" i="18"/>
  <c r="W22" i="18"/>
  <c r="AA22" i="18"/>
  <c r="AE22" i="18"/>
  <c r="H22" i="18"/>
  <c r="L22" i="18"/>
  <c r="P22" i="18"/>
  <c r="T22" i="18"/>
  <c r="X22" i="18"/>
  <c r="AB22" i="18"/>
  <c r="I22" i="18"/>
  <c r="M22" i="18"/>
  <c r="Q22" i="18"/>
  <c r="U22" i="18"/>
  <c r="Y22" i="18"/>
  <c r="AC22" i="18"/>
  <c r="R22" i="18"/>
  <c r="F22" i="18"/>
  <c r="V22" i="18"/>
  <c r="J22" i="18"/>
  <c r="Z22" i="18"/>
  <c r="N22" i="18"/>
  <c r="AD22" i="18"/>
  <c r="E18" i="18"/>
  <c r="G18" i="18"/>
  <c r="K18" i="18"/>
  <c r="O18" i="18"/>
  <c r="S18" i="18"/>
  <c r="W18" i="18"/>
  <c r="AA18" i="18"/>
  <c r="AE18" i="18"/>
  <c r="H18" i="18"/>
  <c r="L18" i="18"/>
  <c r="P18" i="18"/>
  <c r="T18" i="18"/>
  <c r="X18" i="18"/>
  <c r="AB18" i="18"/>
  <c r="I18" i="18"/>
  <c r="M18" i="18"/>
  <c r="Q18" i="18"/>
  <c r="U18" i="18"/>
  <c r="Y18" i="18"/>
  <c r="AC18" i="18"/>
  <c r="J18" i="18"/>
  <c r="Z18" i="18"/>
  <c r="N18" i="18"/>
  <c r="AD18" i="18"/>
  <c r="R18" i="18"/>
  <c r="F18" i="18"/>
  <c r="V18" i="18"/>
  <c r="E14" i="18"/>
  <c r="G14" i="18"/>
  <c r="K14" i="18"/>
  <c r="O14" i="18"/>
  <c r="I14" i="18"/>
  <c r="M14" i="18"/>
  <c r="Q14" i="18"/>
  <c r="U14" i="18"/>
  <c r="Y14" i="18"/>
  <c r="AC14" i="18"/>
  <c r="H14" i="18"/>
  <c r="P14" i="18"/>
  <c r="V14" i="18"/>
  <c r="AA14" i="18"/>
  <c r="J14" i="18"/>
  <c r="R14" i="18"/>
  <c r="W14" i="18"/>
  <c r="AB14" i="18"/>
  <c r="L14" i="18"/>
  <c r="S14" i="18"/>
  <c r="X14" i="18"/>
  <c r="AD14" i="18"/>
  <c r="Z14" i="18"/>
  <c r="F14" i="18"/>
  <c r="AE14" i="18"/>
  <c r="N14" i="18"/>
  <c r="T14" i="18"/>
  <c r="E10" i="18"/>
  <c r="G10" i="18"/>
  <c r="K10" i="18"/>
  <c r="O10" i="18"/>
  <c r="S10" i="18"/>
  <c r="W10" i="18"/>
  <c r="AA10" i="18"/>
  <c r="AE10" i="18"/>
  <c r="H10" i="18"/>
  <c r="L10" i="18"/>
  <c r="P10" i="18"/>
  <c r="T10" i="18"/>
  <c r="X10" i="18"/>
  <c r="AB10" i="18"/>
  <c r="I10" i="18"/>
  <c r="M10" i="18"/>
  <c r="Q10" i="18"/>
  <c r="U10" i="18"/>
  <c r="Y10" i="18"/>
  <c r="AC10" i="18"/>
  <c r="R10" i="18"/>
  <c r="F10" i="18"/>
  <c r="V10" i="18"/>
  <c r="J10" i="18"/>
  <c r="Z10" i="18"/>
  <c r="AD10" i="18"/>
  <c r="N10" i="18"/>
  <c r="E6" i="18"/>
  <c r="G6" i="18"/>
  <c r="K6" i="18"/>
  <c r="O6" i="18"/>
  <c r="S6" i="18"/>
  <c r="W6" i="18"/>
  <c r="AA6" i="18"/>
  <c r="AE6" i="18"/>
  <c r="H6" i="18"/>
  <c r="L6" i="18"/>
  <c r="P6" i="18"/>
  <c r="T6" i="18"/>
  <c r="X6" i="18"/>
  <c r="AB6" i="18"/>
  <c r="I6" i="18"/>
  <c r="M6" i="18"/>
  <c r="Q6" i="18"/>
  <c r="U6" i="18"/>
  <c r="Y6" i="18"/>
  <c r="AC6" i="18"/>
  <c r="J6" i="18"/>
  <c r="Z6" i="18"/>
  <c r="N6" i="18"/>
  <c r="AD6" i="18"/>
  <c r="R6" i="18"/>
  <c r="F6" i="18"/>
  <c r="V6" i="18"/>
  <c r="E2" i="18"/>
  <c r="E24" i="18"/>
  <c r="AD2" i="18"/>
  <c r="AI2" i="18"/>
  <c r="AN2" i="18"/>
  <c r="AE55" i="18"/>
  <c r="AA55" i="18"/>
  <c r="W55" i="18"/>
  <c r="S55" i="18"/>
  <c r="O55" i="18"/>
  <c r="K55" i="18"/>
  <c r="G55" i="18"/>
  <c r="AC54" i="18"/>
  <c r="Y54" i="18"/>
  <c r="U54" i="18"/>
  <c r="Q54" i="18"/>
  <c r="M54" i="18"/>
  <c r="I54" i="18"/>
  <c r="AE53" i="18"/>
  <c r="Y53" i="18"/>
  <c r="Q53" i="18"/>
  <c r="AA52" i="18"/>
  <c r="S52" i="18"/>
  <c r="AC51" i="18"/>
  <c r="U51" i="18"/>
  <c r="M51" i="18"/>
  <c r="AE50" i="18"/>
  <c r="W50" i="18"/>
  <c r="I50" i="18"/>
  <c r="AC48" i="18"/>
  <c r="M48" i="18"/>
  <c r="L47" i="18"/>
  <c r="F46" i="18"/>
  <c r="Z44" i="18"/>
  <c r="T43" i="18"/>
  <c r="N42" i="18"/>
  <c r="AB39" i="18"/>
  <c r="V38" i="18"/>
  <c r="J36" i="18"/>
  <c r="AD34" i="18"/>
  <c r="T30" i="18"/>
  <c r="H28" i="18"/>
  <c r="F52" i="18"/>
  <c r="J52" i="18"/>
  <c r="N52" i="18"/>
  <c r="R52" i="18"/>
  <c r="V52" i="18"/>
  <c r="Z52" i="18"/>
  <c r="AD52" i="18"/>
  <c r="H52" i="18"/>
  <c r="L52" i="18"/>
  <c r="P52" i="18"/>
  <c r="T52" i="18"/>
  <c r="X52" i="18"/>
  <c r="AB52" i="18"/>
  <c r="I40" i="18"/>
  <c r="M40" i="18"/>
  <c r="Q40" i="18"/>
  <c r="U40" i="18"/>
  <c r="Y40" i="18"/>
  <c r="AC40" i="18"/>
  <c r="G40" i="18"/>
  <c r="K40" i="18"/>
  <c r="O40" i="18"/>
  <c r="S40" i="18"/>
  <c r="W40" i="18"/>
  <c r="AA40" i="18"/>
  <c r="AE40" i="18"/>
  <c r="L40" i="18"/>
  <c r="T40" i="18"/>
  <c r="AB40" i="18"/>
  <c r="F40" i="18"/>
  <c r="N40" i="18"/>
  <c r="V40" i="18"/>
  <c r="AD40" i="18"/>
  <c r="H40" i="18"/>
  <c r="P40" i="18"/>
  <c r="X40" i="18"/>
  <c r="I32" i="18"/>
  <c r="M32" i="18"/>
  <c r="Q32" i="18"/>
  <c r="U32" i="18"/>
  <c r="Y32" i="18"/>
  <c r="AC32" i="18"/>
  <c r="G32" i="18"/>
  <c r="K32" i="18"/>
  <c r="O32" i="18"/>
  <c r="S32" i="18"/>
  <c r="W32" i="18"/>
  <c r="AA32" i="18"/>
  <c r="AE32" i="18"/>
  <c r="L32" i="18"/>
  <c r="T32" i="18"/>
  <c r="AB32" i="18"/>
  <c r="F32" i="18"/>
  <c r="N32" i="18"/>
  <c r="V32" i="18"/>
  <c r="AD32" i="18"/>
  <c r="H32" i="18"/>
  <c r="P32" i="18"/>
  <c r="X32" i="18"/>
  <c r="G20" i="18"/>
  <c r="K20" i="18"/>
  <c r="O20" i="18"/>
  <c r="S20" i="18"/>
  <c r="W20" i="18"/>
  <c r="AA20" i="18"/>
  <c r="AE20" i="18"/>
  <c r="H20" i="18"/>
  <c r="L20" i="18"/>
  <c r="P20" i="18"/>
  <c r="T20" i="18"/>
  <c r="X20" i="18"/>
  <c r="AB20" i="18"/>
  <c r="I20" i="18"/>
  <c r="M20" i="18"/>
  <c r="Q20" i="18"/>
  <c r="U20" i="18"/>
  <c r="Y20" i="18"/>
  <c r="AC20" i="18"/>
  <c r="F20" i="18"/>
  <c r="V20" i="18"/>
  <c r="J20" i="18"/>
  <c r="Z20" i="18"/>
  <c r="N20" i="18"/>
  <c r="AD20" i="18"/>
  <c r="R20" i="18"/>
  <c r="G16" i="18"/>
  <c r="K16" i="18"/>
  <c r="O16" i="18"/>
  <c r="S16" i="18"/>
  <c r="W16" i="18"/>
  <c r="AA16" i="18"/>
  <c r="AE16" i="18"/>
  <c r="H16" i="18"/>
  <c r="L16" i="18"/>
  <c r="P16" i="18"/>
  <c r="T16" i="18"/>
  <c r="X16" i="18"/>
  <c r="AB16" i="18"/>
  <c r="I16" i="18"/>
  <c r="M16" i="18"/>
  <c r="Q16" i="18"/>
  <c r="U16" i="18"/>
  <c r="Y16" i="18"/>
  <c r="AC16" i="18"/>
  <c r="N16" i="18"/>
  <c r="AD16" i="18"/>
  <c r="R16" i="18"/>
  <c r="F16" i="18"/>
  <c r="V16" i="18"/>
  <c r="J16" i="18"/>
  <c r="G8" i="18"/>
  <c r="K8" i="18"/>
  <c r="O8" i="18"/>
  <c r="S8" i="18"/>
  <c r="W8" i="18"/>
  <c r="AA8" i="18"/>
  <c r="AE8" i="18"/>
  <c r="H8" i="18"/>
  <c r="L8" i="18"/>
  <c r="P8" i="18"/>
  <c r="T8" i="18"/>
  <c r="X8" i="18"/>
  <c r="AB8" i="18"/>
  <c r="I8" i="18"/>
  <c r="M8" i="18"/>
  <c r="Q8" i="18"/>
  <c r="U8" i="18"/>
  <c r="Y8" i="18"/>
  <c r="AC8" i="18"/>
  <c r="F8" i="18"/>
  <c r="V8" i="18"/>
  <c r="J8" i="18"/>
  <c r="Z8" i="18"/>
  <c r="N8" i="18"/>
  <c r="AD8" i="18"/>
  <c r="R8" i="18"/>
  <c r="E48" i="18"/>
  <c r="E32" i="18"/>
  <c r="AB2" i="18"/>
  <c r="AG2" i="18"/>
  <c r="AL2" i="18"/>
  <c r="AP2" i="18"/>
  <c r="R40" i="18"/>
  <c r="E53" i="18"/>
  <c r="H53" i="18"/>
  <c r="L53" i="18"/>
  <c r="P53" i="18"/>
  <c r="T53" i="18"/>
  <c r="X53" i="18"/>
  <c r="F53" i="18"/>
  <c r="J53" i="18"/>
  <c r="N53" i="18"/>
  <c r="R53" i="18"/>
  <c r="V53" i="18"/>
  <c r="Z53" i="18"/>
  <c r="AD53" i="18"/>
  <c r="E49" i="18"/>
  <c r="H49" i="18"/>
  <c r="L49" i="18"/>
  <c r="P49" i="18"/>
  <c r="T49" i="18"/>
  <c r="X49" i="18"/>
  <c r="AB49" i="18"/>
  <c r="I49" i="18"/>
  <c r="M49" i="18"/>
  <c r="Q49" i="18"/>
  <c r="U49" i="18"/>
  <c r="Y49" i="18"/>
  <c r="AC49" i="18"/>
  <c r="F49" i="18"/>
  <c r="J49" i="18"/>
  <c r="N49" i="18"/>
  <c r="R49" i="18"/>
  <c r="V49" i="18"/>
  <c r="Z49" i="18"/>
  <c r="AD49" i="18"/>
  <c r="E45" i="18"/>
  <c r="G45" i="18"/>
  <c r="K45" i="18"/>
  <c r="O45" i="18"/>
  <c r="S45" i="18"/>
  <c r="W45" i="18"/>
  <c r="AA45" i="18"/>
  <c r="AE45" i="18"/>
  <c r="I45" i="18"/>
  <c r="M45" i="18"/>
  <c r="Q45" i="18"/>
  <c r="U45" i="18"/>
  <c r="Y45" i="18"/>
  <c r="AC45" i="18"/>
  <c r="J45" i="18"/>
  <c r="R45" i="18"/>
  <c r="Z45" i="18"/>
  <c r="L45" i="18"/>
  <c r="T45" i="18"/>
  <c r="AB45" i="18"/>
  <c r="F45" i="18"/>
  <c r="N45" i="18"/>
  <c r="V45" i="18"/>
  <c r="AD45" i="18"/>
  <c r="E41" i="18"/>
  <c r="G41" i="18"/>
  <c r="K41" i="18"/>
  <c r="O41" i="18"/>
  <c r="S41" i="18"/>
  <c r="W41" i="18"/>
  <c r="AA41" i="18"/>
  <c r="AE41" i="18"/>
  <c r="I41" i="18"/>
  <c r="M41" i="18"/>
  <c r="Q41" i="18"/>
  <c r="U41" i="18"/>
  <c r="Y41" i="18"/>
  <c r="AC41" i="18"/>
  <c r="J41" i="18"/>
  <c r="R41" i="18"/>
  <c r="Z41" i="18"/>
  <c r="L41" i="18"/>
  <c r="T41" i="18"/>
  <c r="AB41" i="18"/>
  <c r="F41" i="18"/>
  <c r="N41" i="18"/>
  <c r="V41" i="18"/>
  <c r="AD41" i="18"/>
  <c r="E37" i="18"/>
  <c r="G37" i="18"/>
  <c r="K37" i="18"/>
  <c r="O37" i="18"/>
  <c r="S37" i="18"/>
  <c r="W37" i="18"/>
  <c r="AA37" i="18"/>
  <c r="AE37" i="18"/>
  <c r="I37" i="18"/>
  <c r="M37" i="18"/>
  <c r="Q37" i="18"/>
  <c r="U37" i="18"/>
  <c r="Y37" i="18"/>
  <c r="AC37" i="18"/>
  <c r="J37" i="18"/>
  <c r="R37" i="18"/>
  <c r="Z37" i="18"/>
  <c r="L37" i="18"/>
  <c r="T37" i="18"/>
  <c r="AB37" i="18"/>
  <c r="F37" i="18"/>
  <c r="N37" i="18"/>
  <c r="V37" i="18"/>
  <c r="AD37" i="18"/>
  <c r="E33" i="18"/>
  <c r="G33" i="18"/>
  <c r="K33" i="18"/>
  <c r="O33" i="18"/>
  <c r="S33" i="18"/>
  <c r="W33" i="18"/>
  <c r="AA33" i="18"/>
  <c r="AE33" i="18"/>
  <c r="I33" i="18"/>
  <c r="M33" i="18"/>
  <c r="Q33" i="18"/>
  <c r="U33" i="18"/>
  <c r="Y33" i="18"/>
  <c r="AC33" i="18"/>
  <c r="J33" i="18"/>
  <c r="R33" i="18"/>
  <c r="Z33" i="18"/>
  <c r="L33" i="18"/>
  <c r="T33" i="18"/>
  <c r="AB33" i="18"/>
  <c r="F33" i="18"/>
  <c r="N33" i="18"/>
  <c r="V33" i="18"/>
  <c r="AD33" i="18"/>
  <c r="E29" i="18"/>
  <c r="G29" i="18"/>
  <c r="K29" i="18"/>
  <c r="O29" i="18"/>
  <c r="S29" i="18"/>
  <c r="W29" i="18"/>
  <c r="AA29" i="18"/>
  <c r="AE29" i="18"/>
  <c r="H29" i="18"/>
  <c r="L29" i="18"/>
  <c r="P29" i="18"/>
  <c r="T29" i="18"/>
  <c r="X29" i="18"/>
  <c r="AB29" i="18"/>
  <c r="I29" i="18"/>
  <c r="M29" i="18"/>
  <c r="Q29" i="18"/>
  <c r="U29" i="18"/>
  <c r="Y29" i="18"/>
  <c r="AC29" i="18"/>
  <c r="R29" i="18"/>
  <c r="F29" i="18"/>
  <c r="V29" i="18"/>
  <c r="J29" i="18"/>
  <c r="Z29" i="18"/>
  <c r="E25" i="18"/>
  <c r="G25" i="18"/>
  <c r="K25" i="18"/>
  <c r="O25" i="18"/>
  <c r="S25" i="18"/>
  <c r="W25" i="18"/>
  <c r="AA25" i="18"/>
  <c r="AE25" i="18"/>
  <c r="F25" i="18"/>
  <c r="L25" i="18"/>
  <c r="Q25" i="18"/>
  <c r="V25" i="18"/>
  <c r="AB25" i="18"/>
  <c r="H25" i="18"/>
  <c r="M25" i="18"/>
  <c r="R25" i="18"/>
  <c r="X25" i="18"/>
  <c r="AC25" i="18"/>
  <c r="I25" i="18"/>
  <c r="N25" i="18"/>
  <c r="T25" i="18"/>
  <c r="Y25" i="18"/>
  <c r="AD25" i="18"/>
  <c r="U25" i="18"/>
  <c r="Z25" i="18"/>
  <c r="J25" i="18"/>
  <c r="E21" i="18"/>
  <c r="I21" i="18"/>
  <c r="M21" i="18"/>
  <c r="Q21" i="18"/>
  <c r="U21" i="18"/>
  <c r="Y21" i="18"/>
  <c r="AC21" i="18"/>
  <c r="F21" i="18"/>
  <c r="J21" i="18"/>
  <c r="N21" i="18"/>
  <c r="R21" i="18"/>
  <c r="V21" i="18"/>
  <c r="Z21" i="18"/>
  <c r="AD21" i="18"/>
  <c r="G21" i="18"/>
  <c r="K21" i="18"/>
  <c r="O21" i="18"/>
  <c r="S21" i="18"/>
  <c r="W21" i="18"/>
  <c r="AA21" i="18"/>
  <c r="AE21" i="18"/>
  <c r="L21" i="18"/>
  <c r="AB21" i="18"/>
  <c r="P21" i="18"/>
  <c r="T21" i="18"/>
  <c r="H21" i="18"/>
  <c r="E17" i="18"/>
  <c r="I17" i="18"/>
  <c r="M17" i="18"/>
  <c r="Q17" i="18"/>
  <c r="U17" i="18"/>
  <c r="Y17" i="18"/>
  <c r="AC17" i="18"/>
  <c r="F17" i="18"/>
  <c r="J17" i="18"/>
  <c r="N17" i="18"/>
  <c r="R17" i="18"/>
  <c r="V17" i="18"/>
  <c r="Z17" i="18"/>
  <c r="AD17" i="18"/>
  <c r="G17" i="18"/>
  <c r="K17" i="18"/>
  <c r="O17" i="18"/>
  <c r="S17" i="18"/>
  <c r="W17" i="18"/>
  <c r="AA17" i="18"/>
  <c r="AE17" i="18"/>
  <c r="T17" i="18"/>
  <c r="H17" i="18"/>
  <c r="X17" i="18"/>
  <c r="L17" i="18"/>
  <c r="AB17" i="18"/>
  <c r="P17" i="18"/>
  <c r="E13" i="18"/>
  <c r="I13" i="18"/>
  <c r="M13" i="18"/>
  <c r="Q13" i="18"/>
  <c r="U13" i="18"/>
  <c r="Y13" i="18"/>
  <c r="AC13" i="18"/>
  <c r="F13" i="18"/>
  <c r="J13" i="18"/>
  <c r="N13" i="18"/>
  <c r="R13" i="18"/>
  <c r="V13" i="18"/>
  <c r="Z13" i="18"/>
  <c r="AD13" i="18"/>
  <c r="G13" i="18"/>
  <c r="K13" i="18"/>
  <c r="O13" i="18"/>
  <c r="S13" i="18"/>
  <c r="W13" i="18"/>
  <c r="AA13" i="18"/>
  <c r="AE13" i="18"/>
  <c r="T13" i="18"/>
  <c r="H13" i="18"/>
  <c r="X13" i="18"/>
  <c r="L13" i="18"/>
  <c r="AB13" i="18"/>
  <c r="P13" i="18"/>
  <c r="E9" i="18"/>
  <c r="I9" i="18"/>
  <c r="M9" i="18"/>
  <c r="Q9" i="18"/>
  <c r="U9" i="18"/>
  <c r="Y9" i="18"/>
  <c r="AC9" i="18"/>
  <c r="F9" i="18"/>
  <c r="J9" i="18"/>
  <c r="N9" i="18"/>
  <c r="R9" i="18"/>
  <c r="V9" i="18"/>
  <c r="Z9" i="18"/>
  <c r="AD9" i="18"/>
  <c r="G9" i="18"/>
  <c r="K9" i="18"/>
  <c r="O9" i="18"/>
  <c r="S9" i="18"/>
  <c r="W9" i="18"/>
  <c r="AA9" i="18"/>
  <c r="AE9" i="18"/>
  <c r="L9" i="18"/>
  <c r="AB9" i="18"/>
  <c r="P9" i="18"/>
  <c r="T9" i="18"/>
  <c r="H9" i="18"/>
  <c r="X9" i="18"/>
  <c r="E5" i="18"/>
  <c r="I5" i="18"/>
  <c r="M5" i="18"/>
  <c r="Q5" i="18"/>
  <c r="U5" i="18"/>
  <c r="Y5" i="18"/>
  <c r="AC5" i="18"/>
  <c r="F5" i="18"/>
  <c r="J5" i="18"/>
  <c r="N5" i="18"/>
  <c r="R5" i="18"/>
  <c r="V5" i="18"/>
  <c r="Z5" i="18"/>
  <c r="AD5" i="18"/>
  <c r="G5" i="18"/>
  <c r="K5" i="18"/>
  <c r="O5" i="18"/>
  <c r="S5" i="18"/>
  <c r="W5" i="18"/>
  <c r="AA5" i="18"/>
  <c r="AE5" i="18"/>
  <c r="T5" i="18"/>
  <c r="H5" i="18"/>
  <c r="X5" i="18"/>
  <c r="L5" i="18"/>
  <c r="AB5" i="18"/>
  <c r="P5" i="18"/>
  <c r="E52" i="18"/>
  <c r="E36" i="18"/>
  <c r="E20" i="18"/>
  <c r="E4" i="18"/>
  <c r="AE2" i="18"/>
  <c r="AJ2" i="18"/>
  <c r="AO2" i="18"/>
  <c r="AD55" i="18"/>
  <c r="Z55" i="18"/>
  <c r="V55" i="18"/>
  <c r="R55" i="18"/>
  <c r="N55" i="18"/>
  <c r="J55" i="18"/>
  <c r="F55" i="18"/>
  <c r="AB54" i="18"/>
  <c r="X54" i="18"/>
  <c r="T54" i="18"/>
  <c r="P54" i="18"/>
  <c r="L54" i="18"/>
  <c r="H54" i="18"/>
  <c r="AC53" i="18"/>
  <c r="W53" i="18"/>
  <c r="O53" i="18"/>
  <c r="G53" i="18"/>
  <c r="Y52" i="18"/>
  <c r="Q52" i="18"/>
  <c r="I52" i="18"/>
  <c r="AA51" i="18"/>
  <c r="S51" i="18"/>
  <c r="K51" i="18"/>
  <c r="AC50" i="18"/>
  <c r="U50" i="18"/>
  <c r="AE49" i="18"/>
  <c r="O49" i="18"/>
  <c r="Y48" i="18"/>
  <c r="I48" i="18"/>
  <c r="AD46" i="18"/>
  <c r="X45" i="18"/>
  <c r="R44" i="18"/>
  <c r="L43" i="18"/>
  <c r="F42" i="18"/>
  <c r="Z40" i="18"/>
  <c r="T39" i="18"/>
  <c r="N38" i="18"/>
  <c r="H37" i="18"/>
  <c r="AB35" i="18"/>
  <c r="V34" i="18"/>
  <c r="P33" i="18"/>
  <c r="J32" i="18"/>
  <c r="AD29" i="18"/>
  <c r="R27" i="18"/>
  <c r="J24" i="18"/>
  <c r="Z12" i="18"/>
  <c r="H2" i="18"/>
  <c r="L2" i="18"/>
  <c r="P2" i="18"/>
  <c r="T2" i="18"/>
  <c r="X2" i="18"/>
  <c r="I2" i="18"/>
  <c r="M2" i="18"/>
  <c r="Q2" i="18"/>
  <c r="U2" i="18"/>
  <c r="Y2" i="18"/>
  <c r="F2" i="18"/>
  <c r="J2" i="18"/>
  <c r="N2" i="18"/>
  <c r="R2" i="18"/>
  <c r="V2" i="18"/>
  <c r="Z2" i="18"/>
  <c r="G2" i="18"/>
  <c r="K2" i="18"/>
  <c r="O2" i="18"/>
  <c r="S2" i="18"/>
  <c r="W2" i="18"/>
  <c r="AG488" i="15" l="1"/>
  <c r="AG419" i="15"/>
  <c r="AG446" i="15"/>
  <c r="AG447" i="15"/>
  <c r="AF12" i="15" l="1"/>
  <c r="AF24" i="15" l="1"/>
  <c r="AF18" i="15"/>
  <c r="AF27" i="15"/>
  <c r="AF22" i="15"/>
  <c r="AF26" i="15"/>
  <c r="AF17" i="15"/>
  <c r="AF14" i="15"/>
  <c r="AF25" i="15"/>
  <c r="AF7" i="15"/>
  <c r="AF29" i="15"/>
  <c r="AF11" i="15"/>
  <c r="AF4" i="15"/>
  <c r="AF5" i="15"/>
  <c r="AF10" i="15"/>
  <c r="AF15" i="15"/>
  <c r="AF19" i="15"/>
  <c r="AF9" i="15"/>
  <c r="AF16" i="15"/>
  <c r="AF23" i="15"/>
  <c r="AF28" i="15"/>
  <c r="AF20" i="15"/>
  <c r="AF21" i="15"/>
  <c r="AF6" i="15"/>
  <c r="AF8" i="15"/>
  <c r="AF13" i="15"/>
  <c r="AF3" i="15"/>
  <c r="AF47" i="15"/>
  <c r="AF63" i="15"/>
  <c r="AF76" i="15"/>
  <c r="AF87" i="15"/>
  <c r="AF92" i="15"/>
  <c r="AF93" i="15"/>
  <c r="AF99" i="15"/>
  <c r="AF107" i="15"/>
  <c r="AF111" i="15"/>
  <c r="AF102" i="15"/>
  <c r="AF35" i="15"/>
  <c r="AF41" i="15"/>
  <c r="AF52" i="15"/>
  <c r="AF58" i="15"/>
  <c r="AF59" i="15"/>
  <c r="AF60" i="15"/>
  <c r="AF62" i="15"/>
  <c r="AF71" i="15"/>
  <c r="AF65" i="15"/>
  <c r="AF74" i="15"/>
  <c r="AF78" i="15"/>
  <c r="AF80" i="15"/>
  <c r="AF85" i="15"/>
  <c r="AF94" i="15"/>
  <c r="AF95" i="15"/>
  <c r="AF101" i="15"/>
  <c r="AF105" i="15"/>
  <c r="AF108" i="15"/>
  <c r="AF109" i="15"/>
  <c r="AF104" i="15"/>
  <c r="AF30" i="15"/>
  <c r="AF31" i="15"/>
  <c r="AF32" i="15"/>
  <c r="AF45" i="15"/>
  <c r="AF46" i="15"/>
  <c r="AF50" i="15"/>
  <c r="AF53" i="15"/>
  <c r="AF54" i="15"/>
  <c r="AF55" i="15"/>
  <c r="AF57" i="15"/>
  <c r="AF70" i="15"/>
  <c r="AF72" i="15"/>
  <c r="AF73" i="15"/>
  <c r="AF82" i="15"/>
  <c r="AF83" i="15"/>
  <c r="AF88" i="15"/>
  <c r="AF33" i="15"/>
  <c r="AF34" i="15"/>
  <c r="AF37" i="15"/>
  <c r="AF39" i="15"/>
  <c r="AF43" i="15"/>
  <c r="AF49" i="15"/>
  <c r="AF61" i="15"/>
  <c r="AF77" i="15"/>
  <c r="AF89" i="15"/>
  <c r="AF97" i="15"/>
  <c r="AF106" i="15"/>
  <c r="AF103" i="15"/>
  <c r="AF38" i="15"/>
  <c r="AF40" i="15"/>
  <c r="AF42" i="15"/>
  <c r="AF56" i="15"/>
  <c r="AF66" i="15"/>
  <c r="AF79" i="15"/>
  <c r="AF84" i="15"/>
  <c r="AF90" i="15"/>
  <c r="AF91" i="15"/>
  <c r="AF100" i="15"/>
  <c r="AF110" i="15"/>
  <c r="AF36" i="15"/>
  <c r="AF44" i="15"/>
  <c r="AF48" i="15"/>
  <c r="AF51" i="15"/>
  <c r="AF64" i="15"/>
  <c r="AF68" i="15"/>
  <c r="AF67" i="15"/>
  <c r="AF69" i="15"/>
  <c r="AF75" i="15"/>
  <c r="AF81" i="15"/>
  <c r="AF86" i="15"/>
  <c r="AF96" i="15"/>
  <c r="AF98" i="15"/>
  <c r="AF115" i="15"/>
  <c r="AF114" i="15"/>
  <c r="AF113" i="15"/>
  <c r="AF112" i="15"/>
  <c r="AF119" i="15"/>
  <c r="AF116" i="15"/>
  <c r="AF118" i="15"/>
  <c r="AF117" i="15"/>
  <c r="AF121" i="15"/>
  <c r="AF125" i="15"/>
  <c r="AF135" i="15"/>
  <c r="AF138" i="15"/>
  <c r="AF124" i="15"/>
  <c r="AF143" i="15"/>
  <c r="AF123" i="15"/>
  <c r="AF130" i="15"/>
  <c r="AF140" i="15"/>
  <c r="AF141" i="15"/>
  <c r="AF147" i="15"/>
  <c r="AF126" i="15"/>
  <c r="AF132" i="15"/>
  <c r="AF133" i="15"/>
  <c r="AF134" i="15"/>
  <c r="AF145" i="15"/>
  <c r="AF146" i="15"/>
  <c r="AF150" i="15"/>
  <c r="AF122" i="15"/>
  <c r="AF128" i="15"/>
  <c r="AF129" i="15"/>
  <c r="AF139" i="15"/>
  <c r="AF148" i="15"/>
  <c r="AF149" i="15"/>
  <c r="AF120" i="15"/>
  <c r="AF127" i="15"/>
  <c r="AF131" i="15"/>
  <c r="AF137" i="15"/>
  <c r="AF142" i="15"/>
  <c r="AF144" i="15"/>
  <c r="AF136" i="15"/>
  <c r="AF151" i="15"/>
  <c r="AF152" i="15"/>
  <c r="AF155" i="15"/>
  <c r="AF160" i="15"/>
  <c r="AF163" i="15"/>
  <c r="AF164" i="15"/>
  <c r="AF167" i="15"/>
  <c r="AF171" i="15"/>
  <c r="AF181" i="15"/>
  <c r="AF183" i="15"/>
  <c r="AF190" i="15"/>
  <c r="AF194" i="15"/>
  <c r="AF200" i="15"/>
  <c r="AF204" i="15"/>
  <c r="AF211" i="15"/>
  <c r="AF154" i="15"/>
  <c r="AF157" i="15"/>
  <c r="AF166" i="15"/>
  <c r="AF169" i="15"/>
  <c r="AF174" i="15"/>
  <c r="AF178" i="15"/>
  <c r="AF184" i="15"/>
  <c r="AF189" i="15"/>
  <c r="AF210" i="15"/>
  <c r="AF209" i="15"/>
  <c r="AF220" i="15"/>
  <c r="AF161" i="15"/>
  <c r="AF159" i="15"/>
  <c r="AF172" i="15"/>
  <c r="AF175" i="15"/>
  <c r="AF180" i="15"/>
  <c r="AF185" i="15"/>
  <c r="AF188" i="15"/>
  <c r="AF195" i="15"/>
  <c r="AF207" i="15"/>
  <c r="AF212" i="15"/>
  <c r="AF218" i="15"/>
  <c r="AF219" i="15"/>
  <c r="AF158" i="15"/>
  <c r="AF170" i="15"/>
  <c r="AF182" i="15"/>
  <c r="AF187" i="15"/>
  <c r="AF197" i="15"/>
  <c r="AF202" i="15"/>
  <c r="AF201" i="15"/>
  <c r="AF206" i="15"/>
  <c r="AF216" i="15"/>
  <c r="AF221" i="15"/>
  <c r="AF153" i="15"/>
  <c r="AF168" i="15"/>
  <c r="AF176" i="15"/>
  <c r="AF179" i="15"/>
  <c r="AF193" i="15"/>
  <c r="AF196" i="15"/>
  <c r="AF208" i="15"/>
  <c r="AF162" i="15"/>
  <c r="AF173" i="15"/>
  <c r="AF177" i="15"/>
  <c r="AF191" i="15"/>
  <c r="AF199" i="15"/>
  <c r="AF203" i="15"/>
  <c r="AF215" i="15"/>
  <c r="AF214" i="15"/>
  <c r="AF217" i="15"/>
  <c r="AF222" i="15"/>
  <c r="AF223" i="15"/>
  <c r="AF256" i="15"/>
  <c r="AF251" i="15"/>
  <c r="AF224" i="15"/>
  <c r="AF236" i="15"/>
  <c r="AF254" i="15"/>
  <c r="AF237" i="15"/>
  <c r="AF253" i="15"/>
  <c r="AF227" i="15"/>
  <c r="AF246" i="15"/>
  <c r="AF239" i="15"/>
  <c r="AF245" i="15"/>
  <c r="AF229" i="15"/>
  <c r="AF232" i="15"/>
  <c r="AF226" i="15"/>
  <c r="AF255" i="15"/>
  <c r="AF258" i="15"/>
  <c r="AF240" i="15"/>
  <c r="AF228" i="15"/>
  <c r="AF235" i="15"/>
  <c r="AF231" i="15"/>
  <c r="AF257" i="15"/>
  <c r="AF250" i="15"/>
  <c r="AF248" i="15"/>
  <c r="AF234" i="15"/>
  <c r="AF230" i="15"/>
  <c r="AF247" i="15"/>
  <c r="AF249" i="15"/>
  <c r="AF241" i="15"/>
  <c r="AF242" i="15"/>
  <c r="AF243" i="15"/>
  <c r="AF225" i="15"/>
  <c r="AF244" i="15"/>
  <c r="AF238" i="15"/>
  <c r="AF252" i="15"/>
  <c r="AF233" i="15"/>
  <c r="AF260" i="15"/>
  <c r="AF261" i="15"/>
  <c r="AF264" i="15"/>
  <c r="AF267" i="15"/>
  <c r="AF268" i="15"/>
  <c r="AF265" i="15"/>
  <c r="AF266" i="15"/>
  <c r="AF259" i="15"/>
  <c r="AF263" i="15"/>
  <c r="AF262" i="15"/>
  <c r="AF278" i="15"/>
  <c r="AF279" i="15"/>
  <c r="AF286" i="15"/>
  <c r="AF281" i="15"/>
  <c r="AF275" i="15"/>
  <c r="AF284" i="15"/>
  <c r="AF274" i="15"/>
  <c r="AF276" i="15"/>
  <c r="AF270" i="15"/>
  <c r="AF271" i="15"/>
  <c r="AF272" i="15"/>
  <c r="AF285" i="15"/>
  <c r="AF283" i="15"/>
  <c r="AF273" i="15"/>
  <c r="AF280" i="15"/>
  <c r="AF282" i="15"/>
  <c r="AF277" i="15"/>
  <c r="AF269" i="15"/>
  <c r="AF293" i="15"/>
  <c r="AF294" i="15"/>
  <c r="AF288" i="15"/>
  <c r="AF289" i="15"/>
  <c r="AF290" i="15"/>
  <c r="AF291" i="15"/>
  <c r="AF292" i="15"/>
  <c r="AF287" i="15"/>
  <c r="AF304" i="15"/>
  <c r="AF301" i="15"/>
  <c r="AF325" i="15"/>
  <c r="AF315" i="15"/>
  <c r="AF319" i="15"/>
  <c r="AF321" i="15"/>
  <c r="AF302" i="15"/>
  <c r="AF317" i="15"/>
  <c r="AF306" i="15"/>
  <c r="AF295" i="15"/>
  <c r="AF316" i="15"/>
  <c r="AF313" i="15"/>
  <c r="AF303" i="15"/>
  <c r="AF298" i="15"/>
  <c r="AF307" i="15"/>
  <c r="AF308" i="15"/>
  <c r="AF299" i="15"/>
  <c r="AF322" i="15"/>
  <c r="AF330" i="15"/>
  <c r="AF326" i="15"/>
  <c r="AF305" i="15"/>
  <c r="AF318" i="15"/>
  <c r="AF320" i="15"/>
  <c r="AF311" i="15"/>
  <c r="AF297" i="15"/>
  <c r="AF327" i="15"/>
  <c r="AF310" i="15"/>
  <c r="AF329" i="15"/>
  <c r="AF323" i="15"/>
  <c r="AF300" i="15"/>
  <c r="AF314" i="15"/>
  <c r="AF296" i="15"/>
  <c r="AF309" i="15"/>
  <c r="AF328" i="15"/>
  <c r="AF312" i="15"/>
  <c r="AF324" i="15"/>
  <c r="AF331" i="15"/>
  <c r="AF356" i="15"/>
  <c r="AF360" i="15"/>
  <c r="AF369" i="15"/>
  <c r="AF371" i="15"/>
  <c r="AF374" i="15"/>
  <c r="AF376" i="15"/>
  <c r="AF379" i="15"/>
  <c r="AF389" i="15"/>
  <c r="AF390" i="15"/>
  <c r="AF405" i="15"/>
  <c r="AF406" i="15"/>
  <c r="AF366" i="15"/>
  <c r="AF368" i="15"/>
  <c r="AF381" i="15"/>
  <c r="AF383" i="15"/>
  <c r="AF386" i="15"/>
  <c r="AF392" i="15"/>
  <c r="AF397" i="15"/>
  <c r="AF361" i="15"/>
  <c r="AF363" i="15"/>
  <c r="AF367" i="15"/>
  <c r="AF375" i="15"/>
  <c r="AF380" i="15"/>
  <c r="AF398" i="15"/>
  <c r="AF401" i="15"/>
  <c r="AF373" i="15"/>
  <c r="AF378" i="15"/>
  <c r="AF384" i="15"/>
  <c r="AF385" i="15"/>
  <c r="AF399" i="15"/>
  <c r="AF362" i="15"/>
  <c r="AF382" i="15"/>
  <c r="AF387" i="15"/>
  <c r="AF388" i="15"/>
  <c r="AF391" i="15"/>
  <c r="AF364" i="15"/>
  <c r="AF365" i="15"/>
  <c r="AF370" i="15"/>
  <c r="AF372" i="15"/>
  <c r="AF377" i="15"/>
  <c r="AF400" i="15"/>
  <c r="AF472" i="15"/>
  <c r="AF434" i="15"/>
  <c r="AF445" i="15"/>
  <c r="AF498" i="15"/>
  <c r="AF489" i="15"/>
  <c r="AF484" i="15"/>
  <c r="AF429" i="15"/>
  <c r="AF458" i="15"/>
  <c r="AF475" i="15"/>
  <c r="AF467" i="15"/>
  <c r="AF470" i="15"/>
  <c r="AF422" i="15"/>
  <c r="AF456" i="15"/>
  <c r="AF474" i="15"/>
  <c r="AF462" i="15"/>
  <c r="AF454" i="15"/>
  <c r="AF466" i="15"/>
  <c r="AF452" i="15"/>
  <c r="AF426" i="15"/>
  <c r="AF487" i="15"/>
  <c r="AF416" i="15"/>
  <c r="AF428" i="15"/>
  <c r="AF442" i="15"/>
  <c r="AF420" i="15"/>
  <c r="AF424" i="15"/>
  <c r="AF412" i="15"/>
  <c r="AF433" i="15"/>
  <c r="AF453" i="15"/>
  <c r="AF459" i="15"/>
  <c r="AF460" i="15"/>
  <c r="AF421" i="15"/>
  <c r="AF490" i="15"/>
  <c r="AF494" i="15"/>
  <c r="AF499" i="15"/>
  <c r="AF438" i="15"/>
  <c r="AF430" i="15"/>
  <c r="AF481" i="15"/>
  <c r="AF482" i="15"/>
  <c r="AF479" i="15"/>
  <c r="AF415" i="15"/>
  <c r="AF480" i="15"/>
  <c r="AF476" i="15"/>
  <c r="AF463" i="15"/>
  <c r="AF473" i="15"/>
  <c r="AF464" i="15"/>
  <c r="AF443" i="15"/>
  <c r="AF486" i="15"/>
  <c r="AF418" i="15"/>
  <c r="AF493" i="15"/>
  <c r="AF437" i="15"/>
  <c r="AF439" i="15"/>
  <c r="AF441" i="15"/>
  <c r="AF413" i="15"/>
  <c r="AF414" i="15"/>
  <c r="AF455" i="15"/>
  <c r="AF477" i="15"/>
  <c r="AF471" i="15"/>
  <c r="AF485" i="15"/>
  <c r="AF417" i="15"/>
  <c r="AF497" i="15"/>
  <c r="AF425" i="15"/>
  <c r="AF436" i="15"/>
  <c r="AF478" i="15"/>
  <c r="AF440" i="15"/>
  <c r="AF500" i="15"/>
  <c r="AF435" i="15"/>
  <c r="AF491" i="15"/>
  <c r="AF492" i="15"/>
  <c r="AF444" i="15"/>
  <c r="AF427" i="15"/>
  <c r="AF495" i="15"/>
  <c r="AF432" i="15"/>
  <c r="AF483" i="15"/>
  <c r="AF423" i="15"/>
  <c r="AF496" i="15"/>
  <c r="AF431" i="15"/>
  <c r="AF457" i="15"/>
  <c r="AF461" i="15"/>
  <c r="AF469" i="15"/>
  <c r="AF465" i="15"/>
  <c r="AF468" i="15"/>
  <c r="AF503" i="15"/>
  <c r="AF502" i="15"/>
  <c r="AF505" i="15"/>
  <c r="AF501" i="15"/>
  <c r="AF504" i="15"/>
  <c r="AF508" i="15"/>
  <c r="AF506" i="15"/>
  <c r="AF507" i="15"/>
  <c r="AF509" i="15"/>
  <c r="AF512" i="15"/>
  <c r="AF513" i="15"/>
  <c r="AF519" i="15"/>
  <c r="AF520" i="15"/>
  <c r="AF525" i="15"/>
  <c r="AF533" i="15"/>
  <c r="AF535" i="15"/>
  <c r="AF536" i="15"/>
  <c r="AF516" i="15"/>
  <c r="AF528" i="15"/>
  <c r="AF529" i="15"/>
  <c r="AF532" i="15"/>
  <c r="AF538" i="15"/>
  <c r="AF517" i="15"/>
  <c r="AF539" i="15"/>
  <c r="AF545" i="15"/>
  <c r="AF534" i="15"/>
  <c r="AF518" i="15"/>
  <c r="AF521" i="15"/>
  <c r="AF524" i="15"/>
  <c r="AF526" i="15"/>
  <c r="AF530" i="15"/>
  <c r="AF540" i="15"/>
  <c r="AF541" i="15"/>
  <c r="AF542" i="15"/>
  <c r="AF510" i="15"/>
  <c r="AF514" i="15"/>
  <c r="AF522" i="15"/>
  <c r="AF523" i="15"/>
  <c r="AF527" i="15"/>
  <c r="AF531" i="15"/>
  <c r="AF544" i="15"/>
  <c r="AF511" i="15"/>
  <c r="AF515" i="15"/>
  <c r="AF537" i="15"/>
  <c r="AF543" i="15"/>
  <c r="AF555" i="15"/>
  <c r="AF556" i="15"/>
  <c r="AF560" i="15"/>
  <c r="AF561" i="15"/>
  <c r="AF566" i="15"/>
  <c r="AF570" i="15"/>
  <c r="AF571" i="15"/>
  <c r="AF577" i="15"/>
  <c r="AF584" i="15"/>
  <c r="AF587" i="15"/>
  <c r="AF593" i="15"/>
  <c r="AF599" i="15"/>
  <c r="AF604" i="15"/>
  <c r="AF602" i="15"/>
  <c r="AF603" i="15"/>
  <c r="AF607" i="15"/>
  <c r="AF608" i="15"/>
  <c r="AF613" i="15"/>
  <c r="AF617" i="15"/>
  <c r="AF620" i="15"/>
  <c r="AF554" i="15"/>
  <c r="AF564" i="15"/>
  <c r="AF565" i="15"/>
  <c r="AF569" i="15"/>
  <c r="AF581" i="15"/>
  <c r="AF614" i="15"/>
  <c r="AF591" i="15"/>
  <c r="AF592" i="15"/>
  <c r="AF597" i="15"/>
  <c r="AF612" i="15"/>
  <c r="AF619" i="15"/>
  <c r="AF550" i="15"/>
  <c r="AF557" i="15"/>
  <c r="AF558" i="15"/>
  <c r="AF562" i="15"/>
  <c r="AF563" i="15"/>
  <c r="AF576" i="15"/>
  <c r="AF578" i="15"/>
  <c r="AF580" i="15"/>
  <c r="AF583" i="15"/>
  <c r="AF601" i="15"/>
  <c r="AF610" i="15"/>
  <c r="AF621" i="15"/>
  <c r="AF622" i="15"/>
  <c r="AF547" i="15"/>
  <c r="AF549" i="15"/>
  <c r="AF568" i="15"/>
  <c r="AF572" i="15"/>
  <c r="AF573" i="15"/>
  <c r="AF579" i="15"/>
  <c r="AF586" i="15"/>
  <c r="AF590" i="15"/>
  <c r="AF595" i="15"/>
  <c r="AF596" i="15"/>
  <c r="AF600" i="15"/>
  <c r="AF615" i="15"/>
  <c r="AF616" i="15"/>
  <c r="AF623" i="15"/>
  <c r="AF546" i="15"/>
  <c r="AF552" i="15"/>
  <c r="AF553" i="15"/>
  <c r="AF559" i="15"/>
  <c r="AF582" i="15"/>
  <c r="AF588" i="15"/>
  <c r="AF594" i="15"/>
  <c r="AF598" i="15"/>
  <c r="AF605" i="15"/>
  <c r="AF611" i="15"/>
  <c r="AF618" i="15"/>
  <c r="AF548" i="15"/>
  <c r="AF551" i="15"/>
  <c r="AF567" i="15"/>
  <c r="AF574" i="15"/>
  <c r="AF575" i="15"/>
  <c r="AF585" i="15"/>
  <c r="AF589" i="15"/>
  <c r="AF606" i="15"/>
  <c r="AF609" i="15"/>
  <c r="AF624" i="15"/>
  <c r="AF627" i="15"/>
  <c r="AF634" i="15"/>
  <c r="AF635" i="15"/>
  <c r="AF639" i="15"/>
  <c r="AF640" i="15"/>
  <c r="AF641" i="15"/>
  <c r="AF628" i="15"/>
  <c r="AF636" i="15"/>
  <c r="AF632" i="15"/>
  <c r="AF633" i="15"/>
  <c r="AF631" i="15"/>
  <c r="AF637" i="15"/>
  <c r="AF638" i="15"/>
  <c r="AF642" i="15"/>
  <c r="AF625" i="15"/>
  <c r="AF626" i="15"/>
  <c r="AF629" i="15"/>
  <c r="AF630" i="15"/>
  <c r="AF2" i="15"/>
  <c r="AE24" i="15"/>
  <c r="AE18" i="15"/>
  <c r="AE12" i="15"/>
  <c r="AE27" i="15"/>
  <c r="AE22" i="15"/>
  <c r="AE26" i="15"/>
  <c r="AE17" i="15"/>
  <c r="AE14" i="15"/>
  <c r="AE25" i="15"/>
  <c r="AE7" i="15"/>
  <c r="AE29" i="15"/>
  <c r="AE11" i="15"/>
  <c r="AE4" i="15"/>
  <c r="AE5" i="15"/>
  <c r="AE10" i="15"/>
  <c r="AE15" i="15"/>
  <c r="AE19" i="15"/>
  <c r="AE9" i="15"/>
  <c r="AE16" i="15"/>
  <c r="AE23" i="15"/>
  <c r="AE28" i="15"/>
  <c r="AE20" i="15"/>
  <c r="AE21" i="15"/>
  <c r="AE6" i="15"/>
  <c r="AE8" i="15"/>
  <c r="AE13" i="15"/>
  <c r="AE3" i="15"/>
  <c r="AE47" i="15"/>
  <c r="AE63" i="15"/>
  <c r="AE76" i="15"/>
  <c r="AE87" i="15"/>
  <c r="AE92" i="15"/>
  <c r="AE93" i="15"/>
  <c r="AE99" i="15"/>
  <c r="AE107" i="15"/>
  <c r="AE111" i="15"/>
  <c r="AE102" i="15"/>
  <c r="AE35" i="15"/>
  <c r="AE41" i="15"/>
  <c r="AE52" i="15"/>
  <c r="AE58" i="15"/>
  <c r="AE59" i="15"/>
  <c r="AE60" i="15"/>
  <c r="AE62" i="15"/>
  <c r="AE71" i="15"/>
  <c r="AE65" i="15"/>
  <c r="AE74" i="15"/>
  <c r="AE78" i="15"/>
  <c r="AE80" i="15"/>
  <c r="AE85" i="15"/>
  <c r="AE94" i="15"/>
  <c r="AE95" i="15"/>
  <c r="AE101" i="15"/>
  <c r="AE105" i="15"/>
  <c r="AE108" i="15"/>
  <c r="AE109" i="15"/>
  <c r="AE104" i="15"/>
  <c r="AE30" i="15"/>
  <c r="AE31" i="15"/>
  <c r="AE32" i="15"/>
  <c r="AE45" i="15"/>
  <c r="AE46" i="15"/>
  <c r="AE50" i="15"/>
  <c r="AE53" i="15"/>
  <c r="AE54" i="15"/>
  <c r="AE55" i="15"/>
  <c r="AE57" i="15"/>
  <c r="AE70" i="15"/>
  <c r="AE72" i="15"/>
  <c r="AE73" i="15"/>
  <c r="AE82" i="15"/>
  <c r="AE83" i="15"/>
  <c r="AE88" i="15"/>
  <c r="AE33" i="15"/>
  <c r="AE34" i="15"/>
  <c r="AE37" i="15"/>
  <c r="AE39" i="15"/>
  <c r="AE43" i="15"/>
  <c r="AE49" i="15"/>
  <c r="AE61" i="15"/>
  <c r="AE77" i="15"/>
  <c r="AE89" i="15"/>
  <c r="AE97" i="15"/>
  <c r="AE106" i="15"/>
  <c r="AE103" i="15"/>
  <c r="AE38" i="15"/>
  <c r="AE40" i="15"/>
  <c r="AE42" i="15"/>
  <c r="AE56" i="15"/>
  <c r="AE66" i="15"/>
  <c r="AE79" i="15"/>
  <c r="AE84" i="15"/>
  <c r="AE90" i="15"/>
  <c r="AE91" i="15"/>
  <c r="AE100" i="15"/>
  <c r="AE110" i="15"/>
  <c r="AE36" i="15"/>
  <c r="AE44" i="15"/>
  <c r="AE48" i="15"/>
  <c r="AE51" i="15"/>
  <c r="AE64" i="15"/>
  <c r="AE68" i="15"/>
  <c r="AE67" i="15"/>
  <c r="AE69" i="15"/>
  <c r="AE75" i="15"/>
  <c r="AE81" i="15"/>
  <c r="AE86" i="15"/>
  <c r="AE96" i="15"/>
  <c r="AE98" i="15"/>
  <c r="AE115" i="15"/>
  <c r="AE114" i="15"/>
  <c r="AE113" i="15"/>
  <c r="AE112" i="15"/>
  <c r="AE119" i="15"/>
  <c r="AE116" i="15"/>
  <c r="AE118" i="15"/>
  <c r="AE117" i="15"/>
  <c r="AE121" i="15"/>
  <c r="AE125" i="15"/>
  <c r="AE135" i="15"/>
  <c r="AE138" i="15"/>
  <c r="AE124" i="15"/>
  <c r="AE143" i="15"/>
  <c r="AE123" i="15"/>
  <c r="AE130" i="15"/>
  <c r="AE140" i="15"/>
  <c r="AE141" i="15"/>
  <c r="AE147" i="15"/>
  <c r="AE126" i="15"/>
  <c r="AE132" i="15"/>
  <c r="AE133" i="15"/>
  <c r="AE134" i="15"/>
  <c r="AE145" i="15"/>
  <c r="AE146" i="15"/>
  <c r="AE150" i="15"/>
  <c r="AE122" i="15"/>
  <c r="AE128" i="15"/>
  <c r="AE129" i="15"/>
  <c r="AE139" i="15"/>
  <c r="AE148" i="15"/>
  <c r="AE149" i="15"/>
  <c r="AE120" i="15"/>
  <c r="AE127" i="15"/>
  <c r="AE131" i="15"/>
  <c r="AE137" i="15"/>
  <c r="AE142" i="15"/>
  <c r="AE144" i="15"/>
  <c r="AE136" i="15"/>
  <c r="AE151" i="15"/>
  <c r="AE152" i="15"/>
  <c r="AE155" i="15"/>
  <c r="AE160" i="15"/>
  <c r="AE163" i="15"/>
  <c r="AE164" i="15"/>
  <c r="AE167" i="15"/>
  <c r="AE171" i="15"/>
  <c r="AE181" i="15"/>
  <c r="AE183" i="15"/>
  <c r="AE190" i="15"/>
  <c r="AE194" i="15"/>
  <c r="AE200" i="15"/>
  <c r="AE204" i="15"/>
  <c r="AE211" i="15"/>
  <c r="AE154" i="15"/>
  <c r="AE157" i="15"/>
  <c r="AE166" i="15"/>
  <c r="AE169" i="15"/>
  <c r="AE174" i="15"/>
  <c r="AE178" i="15"/>
  <c r="AE184" i="15"/>
  <c r="AE189" i="15"/>
  <c r="AE210" i="15"/>
  <c r="AE209" i="15"/>
  <c r="AE220" i="15"/>
  <c r="AE161" i="15"/>
  <c r="AE159" i="15"/>
  <c r="AE172" i="15"/>
  <c r="AE175" i="15"/>
  <c r="AE180" i="15"/>
  <c r="AE185" i="15"/>
  <c r="AE188" i="15"/>
  <c r="AE195" i="15"/>
  <c r="AE207" i="15"/>
  <c r="AE212" i="15"/>
  <c r="AE218" i="15"/>
  <c r="AE219" i="15"/>
  <c r="AE158" i="15"/>
  <c r="AE170" i="15"/>
  <c r="AE182" i="15"/>
  <c r="AE187" i="15"/>
  <c r="AE197" i="15"/>
  <c r="AE202" i="15"/>
  <c r="AE201" i="15"/>
  <c r="AE206" i="15"/>
  <c r="AE216" i="15"/>
  <c r="AE221" i="15"/>
  <c r="AE153" i="15"/>
  <c r="AE168" i="15"/>
  <c r="AE176" i="15"/>
  <c r="AE179" i="15"/>
  <c r="AE193" i="15"/>
  <c r="AE196" i="15"/>
  <c r="AE208" i="15"/>
  <c r="AE162" i="15"/>
  <c r="AE173" i="15"/>
  <c r="AE177" i="15"/>
  <c r="AE191" i="15"/>
  <c r="AE199" i="15"/>
  <c r="AE203" i="15"/>
  <c r="AE215" i="15"/>
  <c r="AE214" i="15"/>
  <c r="AE217" i="15"/>
  <c r="AE222" i="15"/>
  <c r="AE223" i="15"/>
  <c r="AE256" i="15"/>
  <c r="AE251" i="15"/>
  <c r="AE224" i="15"/>
  <c r="AE236" i="15"/>
  <c r="AE254" i="15"/>
  <c r="AE237" i="15"/>
  <c r="AE253" i="15"/>
  <c r="AE227" i="15"/>
  <c r="AE246" i="15"/>
  <c r="AE239" i="15"/>
  <c r="AE245" i="15"/>
  <c r="AE229" i="15"/>
  <c r="AE232" i="15"/>
  <c r="AE226" i="15"/>
  <c r="AE255" i="15"/>
  <c r="AE258" i="15"/>
  <c r="AE240" i="15"/>
  <c r="AE228" i="15"/>
  <c r="AE235" i="15"/>
  <c r="AE231" i="15"/>
  <c r="AE257" i="15"/>
  <c r="AE250" i="15"/>
  <c r="AE248" i="15"/>
  <c r="AE234" i="15"/>
  <c r="AE230" i="15"/>
  <c r="AE247" i="15"/>
  <c r="AE249" i="15"/>
  <c r="AE241" i="15"/>
  <c r="AE242" i="15"/>
  <c r="AE243" i="15"/>
  <c r="AE225" i="15"/>
  <c r="AE244" i="15"/>
  <c r="AE238" i="15"/>
  <c r="AE252" i="15"/>
  <c r="AE233" i="15"/>
  <c r="AE260" i="15"/>
  <c r="AE261" i="15"/>
  <c r="AE264" i="15"/>
  <c r="AE267" i="15"/>
  <c r="AE268" i="15"/>
  <c r="AE265" i="15"/>
  <c r="AE266" i="15"/>
  <c r="AE259" i="15"/>
  <c r="AE263" i="15"/>
  <c r="AE262" i="15"/>
  <c r="AE278" i="15"/>
  <c r="AE279" i="15"/>
  <c r="AE286" i="15"/>
  <c r="AE281" i="15"/>
  <c r="AE275" i="15"/>
  <c r="AE284" i="15"/>
  <c r="AE274" i="15"/>
  <c r="AE276" i="15"/>
  <c r="AE270" i="15"/>
  <c r="AE271" i="15"/>
  <c r="AE272" i="15"/>
  <c r="AE285" i="15"/>
  <c r="AE283" i="15"/>
  <c r="AE273" i="15"/>
  <c r="AE280" i="15"/>
  <c r="AE282" i="15"/>
  <c r="AE277" i="15"/>
  <c r="AE269" i="15"/>
  <c r="AE293" i="15"/>
  <c r="AE294" i="15"/>
  <c r="AE288" i="15"/>
  <c r="AE289" i="15"/>
  <c r="AE290" i="15"/>
  <c r="AE291" i="15"/>
  <c r="AE292" i="15"/>
  <c r="AE287" i="15"/>
  <c r="AE304" i="15"/>
  <c r="AE301" i="15"/>
  <c r="AE325" i="15"/>
  <c r="AE315" i="15"/>
  <c r="AE319" i="15"/>
  <c r="AE321" i="15"/>
  <c r="AE302" i="15"/>
  <c r="AE317" i="15"/>
  <c r="AE306" i="15"/>
  <c r="AE295" i="15"/>
  <c r="AE316" i="15"/>
  <c r="AE313" i="15"/>
  <c r="AE303" i="15"/>
  <c r="AE298" i="15"/>
  <c r="AE307" i="15"/>
  <c r="AE308" i="15"/>
  <c r="AE299" i="15"/>
  <c r="AE322" i="15"/>
  <c r="AE330" i="15"/>
  <c r="AE326" i="15"/>
  <c r="AE305" i="15"/>
  <c r="AE318" i="15"/>
  <c r="AE320" i="15"/>
  <c r="AE311" i="15"/>
  <c r="AE297" i="15"/>
  <c r="AE327" i="15"/>
  <c r="AE310" i="15"/>
  <c r="AE329" i="15"/>
  <c r="AE323" i="15"/>
  <c r="AE300" i="15"/>
  <c r="AE314" i="15"/>
  <c r="AE296" i="15"/>
  <c r="AE309" i="15"/>
  <c r="AE328" i="15"/>
  <c r="AE312" i="15"/>
  <c r="AE324" i="15"/>
  <c r="AE331" i="15"/>
  <c r="AE356" i="15"/>
  <c r="AE360" i="15"/>
  <c r="AE369" i="15"/>
  <c r="AE371" i="15"/>
  <c r="AE374" i="15"/>
  <c r="AE376" i="15"/>
  <c r="AE379" i="15"/>
  <c r="AE389" i="15"/>
  <c r="AE390" i="15"/>
  <c r="AE405" i="15"/>
  <c r="AE406" i="15"/>
  <c r="AE366" i="15"/>
  <c r="AE368" i="15"/>
  <c r="AE381" i="15"/>
  <c r="AE383" i="15"/>
  <c r="AE386" i="15"/>
  <c r="AE392" i="15"/>
  <c r="AE397" i="15"/>
  <c r="AE361" i="15"/>
  <c r="AE363" i="15"/>
  <c r="AE367" i="15"/>
  <c r="AE375" i="15"/>
  <c r="AE380" i="15"/>
  <c r="AE398" i="15"/>
  <c r="AE401" i="15"/>
  <c r="AE373" i="15"/>
  <c r="AE378" i="15"/>
  <c r="AE384" i="15"/>
  <c r="AE385" i="15"/>
  <c r="AE399" i="15"/>
  <c r="AE362" i="15"/>
  <c r="AE382" i="15"/>
  <c r="AE387" i="15"/>
  <c r="AE388" i="15"/>
  <c r="AE391" i="15"/>
  <c r="AE364" i="15"/>
  <c r="AE365" i="15"/>
  <c r="AE370" i="15"/>
  <c r="AE372" i="15"/>
  <c r="AE377" i="15"/>
  <c r="AE400" i="15"/>
  <c r="AE472" i="15"/>
  <c r="AE434" i="15"/>
  <c r="AE445" i="15"/>
  <c r="AE498" i="15"/>
  <c r="AE489" i="15"/>
  <c r="AE484" i="15"/>
  <c r="AE429" i="15"/>
  <c r="AE458" i="15"/>
  <c r="AE475" i="15"/>
  <c r="AE467" i="15"/>
  <c r="AE470" i="15"/>
  <c r="AE422" i="15"/>
  <c r="AE456" i="15"/>
  <c r="AE474" i="15"/>
  <c r="AE462" i="15"/>
  <c r="AE454" i="15"/>
  <c r="AE466" i="15"/>
  <c r="AE452" i="15"/>
  <c r="AE426" i="15"/>
  <c r="AE487" i="15"/>
  <c r="AE416" i="15"/>
  <c r="AE428" i="15"/>
  <c r="AE442" i="15"/>
  <c r="AE420" i="15"/>
  <c r="AE424" i="15"/>
  <c r="AE412" i="15"/>
  <c r="AE433" i="15"/>
  <c r="AE453" i="15"/>
  <c r="AE459" i="15"/>
  <c r="AE460" i="15"/>
  <c r="AE421" i="15"/>
  <c r="AE490" i="15"/>
  <c r="AE494" i="15"/>
  <c r="AE499" i="15"/>
  <c r="AE438" i="15"/>
  <c r="AE450" i="15"/>
  <c r="AE430" i="15"/>
  <c r="AE481" i="15"/>
  <c r="AE482" i="15"/>
  <c r="AE479" i="15"/>
  <c r="AE415" i="15"/>
  <c r="AE449" i="15"/>
  <c r="AE480" i="15"/>
  <c r="AE476" i="15"/>
  <c r="AE463" i="15"/>
  <c r="AE473" i="15"/>
  <c r="AE464" i="15"/>
  <c r="AE443" i="15"/>
  <c r="AE486" i="15"/>
  <c r="AE418" i="15"/>
  <c r="AE493" i="15"/>
  <c r="AE437" i="15"/>
  <c r="AE439" i="15"/>
  <c r="AE441" i="15"/>
  <c r="AE448" i="15"/>
  <c r="AE413" i="15"/>
  <c r="AE414" i="15"/>
  <c r="AE455" i="15"/>
  <c r="AE477" i="15"/>
  <c r="AE471" i="15"/>
  <c r="AE485" i="15"/>
  <c r="AE417" i="15"/>
  <c r="AE497" i="15"/>
  <c r="AE425" i="15"/>
  <c r="AE436" i="15"/>
  <c r="AE478" i="15"/>
  <c r="AE440" i="15"/>
  <c r="AE500" i="15"/>
  <c r="AE451" i="15"/>
  <c r="AE435" i="15"/>
  <c r="AE491" i="15"/>
  <c r="AE492" i="15"/>
  <c r="AE444" i="15"/>
  <c r="AE427" i="15"/>
  <c r="AE495" i="15"/>
  <c r="AE432" i="15"/>
  <c r="AE483" i="15"/>
  <c r="AE423" i="15"/>
  <c r="AE496" i="15"/>
  <c r="AE431" i="15"/>
  <c r="AE457" i="15"/>
  <c r="AE461" i="15"/>
  <c r="AE469" i="15"/>
  <c r="AE465" i="15"/>
  <c r="AE468" i="15"/>
  <c r="AE503" i="15"/>
  <c r="AE502" i="15"/>
  <c r="AE505" i="15"/>
  <c r="AE501" i="15"/>
  <c r="AE504" i="15"/>
  <c r="AE508" i="15"/>
  <c r="AE506" i="15"/>
  <c r="AE507" i="15"/>
  <c r="AE509" i="15"/>
  <c r="AE512" i="15"/>
  <c r="AE513" i="15"/>
  <c r="AE519" i="15"/>
  <c r="AE520" i="15"/>
  <c r="AE525" i="15"/>
  <c r="AE533" i="15"/>
  <c r="AE535" i="15"/>
  <c r="AE536" i="15"/>
  <c r="AE516" i="15"/>
  <c r="AE528" i="15"/>
  <c r="AE529" i="15"/>
  <c r="AE532" i="15"/>
  <c r="AE538" i="15"/>
  <c r="AE517" i="15"/>
  <c r="AE539" i="15"/>
  <c r="AE545" i="15"/>
  <c r="AE534" i="15"/>
  <c r="AE518" i="15"/>
  <c r="AE521" i="15"/>
  <c r="AE524" i="15"/>
  <c r="AE526" i="15"/>
  <c r="AE530" i="15"/>
  <c r="AE540" i="15"/>
  <c r="AE541" i="15"/>
  <c r="AE542" i="15"/>
  <c r="AE510" i="15"/>
  <c r="AE514" i="15"/>
  <c r="AE522" i="15"/>
  <c r="AE523" i="15"/>
  <c r="AE527" i="15"/>
  <c r="AE531" i="15"/>
  <c r="AE544" i="15"/>
  <c r="AE511" i="15"/>
  <c r="AE515" i="15"/>
  <c r="AE537" i="15"/>
  <c r="AE543" i="15"/>
  <c r="AE555" i="15"/>
  <c r="AE556" i="15"/>
  <c r="AE560" i="15"/>
  <c r="AE561" i="15"/>
  <c r="AE566" i="15"/>
  <c r="AE570" i="15"/>
  <c r="AE571" i="15"/>
  <c r="AE577" i="15"/>
  <c r="AE584" i="15"/>
  <c r="AE587" i="15"/>
  <c r="AE593" i="15"/>
  <c r="AE599" i="15"/>
  <c r="AE604" i="15"/>
  <c r="AE602" i="15"/>
  <c r="AE603" i="15"/>
  <c r="AE607" i="15"/>
  <c r="AE608" i="15"/>
  <c r="AE613" i="15"/>
  <c r="AE617" i="15"/>
  <c r="AE620" i="15"/>
  <c r="AE554" i="15"/>
  <c r="AE564" i="15"/>
  <c r="AE565" i="15"/>
  <c r="AE569" i="15"/>
  <c r="AE581" i="15"/>
  <c r="AE614" i="15"/>
  <c r="AE591" i="15"/>
  <c r="AE592" i="15"/>
  <c r="AE597" i="15"/>
  <c r="AE612" i="15"/>
  <c r="AE619" i="15"/>
  <c r="AE550" i="15"/>
  <c r="AE557" i="15"/>
  <c r="AE558" i="15"/>
  <c r="AE562" i="15"/>
  <c r="AE563" i="15"/>
  <c r="AE576" i="15"/>
  <c r="AE578" i="15"/>
  <c r="AE580" i="15"/>
  <c r="AE583" i="15"/>
  <c r="AE601" i="15"/>
  <c r="AE610" i="15"/>
  <c r="AE621" i="15"/>
  <c r="AE622" i="15"/>
  <c r="AE547" i="15"/>
  <c r="AE549" i="15"/>
  <c r="AE568" i="15"/>
  <c r="AE572" i="15"/>
  <c r="AE573" i="15"/>
  <c r="AE579" i="15"/>
  <c r="AE586" i="15"/>
  <c r="AE590" i="15"/>
  <c r="AE595" i="15"/>
  <c r="AE596" i="15"/>
  <c r="AE600" i="15"/>
  <c r="AE615" i="15"/>
  <c r="AE616" i="15"/>
  <c r="AE623" i="15"/>
  <c r="AE546" i="15"/>
  <c r="AE552" i="15"/>
  <c r="AE553" i="15"/>
  <c r="AE559" i="15"/>
  <c r="AE582" i="15"/>
  <c r="AE588" i="15"/>
  <c r="AE594" i="15"/>
  <c r="AE598" i="15"/>
  <c r="AE605" i="15"/>
  <c r="AE611" i="15"/>
  <c r="AE618" i="15"/>
  <c r="AE548" i="15"/>
  <c r="AE551" i="15"/>
  <c r="AE567" i="15"/>
  <c r="AE574" i="15"/>
  <c r="AE575" i="15"/>
  <c r="AE585" i="15"/>
  <c r="AE589" i="15"/>
  <c r="AE606" i="15"/>
  <c r="AE609" i="15"/>
  <c r="AE624" i="15"/>
  <c r="AE627" i="15"/>
  <c r="AE634" i="15"/>
  <c r="AE635" i="15"/>
  <c r="AE639" i="15"/>
  <c r="AE640" i="15"/>
  <c r="AE641" i="15"/>
  <c r="AE628" i="15"/>
  <c r="AE636" i="15"/>
  <c r="AE632" i="15"/>
  <c r="AE633" i="15"/>
  <c r="AE631" i="15"/>
  <c r="AE637" i="15"/>
  <c r="AE638" i="15"/>
  <c r="AE642" i="15"/>
  <c r="AE625" i="15"/>
  <c r="AE626" i="15"/>
  <c r="AE629" i="15"/>
  <c r="AE630" i="15"/>
  <c r="AE2" i="15"/>
  <c r="AB24" i="15"/>
  <c r="AB18" i="15"/>
  <c r="AB12" i="15"/>
  <c r="AB27" i="15"/>
  <c r="AB22" i="15"/>
  <c r="AB26" i="15"/>
  <c r="AB17" i="15"/>
  <c r="AB14" i="15"/>
  <c r="AB25" i="15"/>
  <c r="AB7" i="15"/>
  <c r="AB29" i="15"/>
  <c r="AB11" i="15"/>
  <c r="AB4" i="15"/>
  <c r="AG4" i="15" s="1"/>
  <c r="AB5" i="15"/>
  <c r="AB10" i="15"/>
  <c r="AC10" i="15" s="1"/>
  <c r="AB15" i="15"/>
  <c r="AB19" i="15"/>
  <c r="AB9" i="15"/>
  <c r="AB16" i="15"/>
  <c r="AB23" i="15"/>
  <c r="AB28" i="15"/>
  <c r="AG28" i="15" s="1"/>
  <c r="AB20" i="15"/>
  <c r="AB21" i="15"/>
  <c r="AB6" i="15"/>
  <c r="AB8" i="15"/>
  <c r="AB13" i="15"/>
  <c r="AB3" i="15"/>
  <c r="AB47" i="15"/>
  <c r="AB63" i="15"/>
  <c r="AB76" i="15"/>
  <c r="AB87" i="15"/>
  <c r="AB92" i="15"/>
  <c r="AB93" i="15"/>
  <c r="AB99" i="15"/>
  <c r="AB107" i="15"/>
  <c r="AB111" i="15"/>
  <c r="AB102" i="15"/>
  <c r="AB35" i="15"/>
  <c r="AB41" i="15"/>
  <c r="AB52" i="15"/>
  <c r="AB58" i="15"/>
  <c r="AB59" i="15"/>
  <c r="AB60" i="15"/>
  <c r="AG60" i="15" s="1"/>
  <c r="AB62" i="15"/>
  <c r="AB71" i="15"/>
  <c r="AB65" i="15"/>
  <c r="AB74" i="15"/>
  <c r="AC74" i="15" s="1"/>
  <c r="AB78" i="15"/>
  <c r="AB80" i="15"/>
  <c r="AB85" i="15"/>
  <c r="AB94" i="15"/>
  <c r="AC94" i="15" s="1"/>
  <c r="AB95" i="15"/>
  <c r="AB101" i="15"/>
  <c r="AB105" i="15"/>
  <c r="AB108" i="15"/>
  <c r="AB109" i="15"/>
  <c r="AB104" i="15"/>
  <c r="AB30" i="15"/>
  <c r="AB31" i="15"/>
  <c r="AD31" i="15" s="1"/>
  <c r="AB32" i="15"/>
  <c r="AB45" i="15"/>
  <c r="AC45" i="15" s="1"/>
  <c r="AB46" i="15"/>
  <c r="AB50" i="15"/>
  <c r="AB53" i="15"/>
  <c r="AB54" i="15"/>
  <c r="AB55" i="15"/>
  <c r="AB57" i="15"/>
  <c r="AB70" i="15"/>
  <c r="AB72" i="15"/>
  <c r="AB73" i="15"/>
  <c r="AB82" i="15"/>
  <c r="AB83" i="15"/>
  <c r="AB88" i="15"/>
  <c r="AB33" i="15"/>
  <c r="AB34" i="15"/>
  <c r="AG34" i="15" s="1"/>
  <c r="AB37" i="15"/>
  <c r="AB39" i="15"/>
  <c r="AB43" i="15"/>
  <c r="AB49" i="15"/>
  <c r="AC49" i="15" s="1"/>
  <c r="AB61" i="15"/>
  <c r="AB77" i="15"/>
  <c r="AB89" i="15"/>
  <c r="AB97" i="15"/>
  <c r="AB106" i="15"/>
  <c r="AB103" i="15"/>
  <c r="AB38" i="15"/>
  <c r="AB40" i="15"/>
  <c r="AB42" i="15"/>
  <c r="AB56" i="15"/>
  <c r="AC56" i="15" s="1"/>
  <c r="AB66" i="15"/>
  <c r="AB79" i="15"/>
  <c r="AB84" i="15"/>
  <c r="AB90" i="15"/>
  <c r="AB91" i="15"/>
  <c r="AB100" i="15"/>
  <c r="AB110" i="15"/>
  <c r="AB36" i="15"/>
  <c r="AB44" i="15"/>
  <c r="AB48" i="15"/>
  <c r="AC48" i="15" s="1"/>
  <c r="AB51" i="15"/>
  <c r="AB64" i="15"/>
  <c r="AB68" i="15"/>
  <c r="AB67" i="15"/>
  <c r="AB69" i="15"/>
  <c r="AB75" i="15"/>
  <c r="AB81" i="15"/>
  <c r="AB86" i="15"/>
  <c r="AC86" i="15" s="1"/>
  <c r="AB96" i="15"/>
  <c r="AB98" i="15"/>
  <c r="AB115" i="15"/>
  <c r="AB114" i="15"/>
  <c r="AB113" i="15"/>
  <c r="AB112" i="15"/>
  <c r="AB119" i="15"/>
  <c r="AB116" i="15"/>
  <c r="AC116" i="15" s="1"/>
  <c r="AB118" i="15"/>
  <c r="AB117" i="15"/>
  <c r="AB121" i="15"/>
  <c r="AB125" i="15"/>
  <c r="AB135" i="15"/>
  <c r="AB138" i="15"/>
  <c r="AB124" i="15"/>
  <c r="AB143" i="15"/>
  <c r="AB123" i="15"/>
  <c r="AB130" i="15"/>
  <c r="AB140" i="15"/>
  <c r="AC140" i="15" s="1"/>
  <c r="AB141" i="15"/>
  <c r="AB147" i="15"/>
  <c r="AB126" i="15"/>
  <c r="AB132" i="15"/>
  <c r="AD132" i="15" s="1"/>
  <c r="AB133" i="15"/>
  <c r="AB134" i="15"/>
  <c r="AC134" i="15" s="1"/>
  <c r="AB145" i="15"/>
  <c r="AB146" i="15"/>
  <c r="AB150" i="15"/>
  <c r="AB122" i="15"/>
  <c r="AB128" i="15"/>
  <c r="AB129" i="15"/>
  <c r="AB139" i="15"/>
  <c r="AB148" i="15"/>
  <c r="AB149" i="15"/>
  <c r="AB120" i="15"/>
  <c r="AC120" i="15" s="1"/>
  <c r="AB127" i="15"/>
  <c r="AB131" i="15"/>
  <c r="AB137" i="15"/>
  <c r="AB142" i="15"/>
  <c r="AC142" i="15" s="1"/>
  <c r="AB144" i="15"/>
  <c r="AB136" i="15"/>
  <c r="AB151" i="15"/>
  <c r="AC151" i="15" s="1"/>
  <c r="AB152" i="15"/>
  <c r="AB155" i="15"/>
  <c r="AB160" i="15"/>
  <c r="AB163" i="15"/>
  <c r="AB164" i="15"/>
  <c r="AB167" i="15"/>
  <c r="AG167" i="15" s="1"/>
  <c r="AB171" i="15"/>
  <c r="AB181" i="15"/>
  <c r="AB183" i="15"/>
  <c r="AB190" i="15"/>
  <c r="AB194" i="15"/>
  <c r="AB200" i="15"/>
  <c r="AB204" i="15"/>
  <c r="AB211" i="15"/>
  <c r="AB154" i="15"/>
  <c r="AB157" i="15"/>
  <c r="AB166" i="15"/>
  <c r="AB169" i="15"/>
  <c r="AB174" i="15"/>
  <c r="AB178" i="15"/>
  <c r="AC178" i="15" s="1"/>
  <c r="AB184" i="15"/>
  <c r="AB189" i="15"/>
  <c r="AB210" i="15"/>
  <c r="AD210" i="15" s="1"/>
  <c r="AB209" i="15"/>
  <c r="AC209" i="15" s="1"/>
  <c r="AB220" i="15"/>
  <c r="AB161" i="15"/>
  <c r="AB159" i="15"/>
  <c r="AB172" i="15"/>
  <c r="AC172" i="15" s="1"/>
  <c r="AB175" i="15"/>
  <c r="AB180" i="15"/>
  <c r="AB185" i="15"/>
  <c r="AB188" i="15"/>
  <c r="AD188" i="15" s="1"/>
  <c r="AB195" i="15"/>
  <c r="AC195" i="15" s="1"/>
  <c r="AB207" i="15"/>
  <c r="AB212" i="15"/>
  <c r="AB218" i="15"/>
  <c r="AB219" i="15"/>
  <c r="AB158" i="15"/>
  <c r="AB170" i="15"/>
  <c r="AB182" i="15"/>
  <c r="AB187" i="15"/>
  <c r="AB197" i="15"/>
  <c r="AB202" i="15"/>
  <c r="AB201" i="15"/>
  <c r="AB206" i="15"/>
  <c r="AB216" i="15"/>
  <c r="AB221" i="15"/>
  <c r="AB153" i="15"/>
  <c r="AG153" i="15" s="1"/>
  <c r="AB168" i="15"/>
  <c r="AB176" i="15"/>
  <c r="AB179" i="15"/>
  <c r="AB193" i="15"/>
  <c r="AB196" i="15"/>
  <c r="AG196" i="15" s="1"/>
  <c r="AB208" i="15"/>
  <c r="AB162" i="15"/>
  <c r="AB173" i="15"/>
  <c r="AC173" i="15" s="1"/>
  <c r="AB177" i="15"/>
  <c r="AB191" i="15"/>
  <c r="AG191" i="15" s="1"/>
  <c r="AB199" i="15"/>
  <c r="AB203" i="15"/>
  <c r="AD203" i="15" s="1"/>
  <c r="AB215" i="15"/>
  <c r="AB214" i="15"/>
  <c r="AB217" i="15"/>
  <c r="AB222" i="15"/>
  <c r="AB223" i="15"/>
  <c r="AB256" i="15"/>
  <c r="AB251" i="15"/>
  <c r="AB224" i="15"/>
  <c r="AB236" i="15"/>
  <c r="AB254" i="15"/>
  <c r="AB237" i="15"/>
  <c r="AB253" i="15"/>
  <c r="AC253" i="15" s="1"/>
  <c r="AB227" i="15"/>
  <c r="AB246" i="15"/>
  <c r="AB239" i="15"/>
  <c r="AB245" i="15"/>
  <c r="AB229" i="15"/>
  <c r="AB232" i="15"/>
  <c r="AC232" i="15" s="1"/>
  <c r="AB226" i="15"/>
  <c r="AB255" i="15"/>
  <c r="AB258" i="15"/>
  <c r="AB240" i="15"/>
  <c r="AB228" i="15"/>
  <c r="AB235" i="15"/>
  <c r="AC235" i="15" s="1"/>
  <c r="AB231" i="15"/>
  <c r="AB257" i="15"/>
  <c r="AB250" i="15"/>
  <c r="AB248" i="15"/>
  <c r="AB234" i="15"/>
  <c r="AB230" i="15"/>
  <c r="AB247" i="15"/>
  <c r="AG247" i="15" s="1"/>
  <c r="AB249" i="15"/>
  <c r="AB241" i="15"/>
  <c r="AB242" i="15"/>
  <c r="AB243" i="15"/>
  <c r="AB225" i="15"/>
  <c r="AB244" i="15"/>
  <c r="AB238" i="15"/>
  <c r="AB252" i="15"/>
  <c r="AG252" i="15" s="1"/>
  <c r="AB233" i="15"/>
  <c r="AB260" i="15"/>
  <c r="AB261" i="15"/>
  <c r="AB264" i="15"/>
  <c r="AB267" i="15"/>
  <c r="AG267" i="15" s="1"/>
  <c r="AB268" i="15"/>
  <c r="AB265" i="15"/>
  <c r="AB266" i="15"/>
  <c r="AB259" i="15"/>
  <c r="AD259" i="15" s="1"/>
  <c r="AB263" i="15"/>
  <c r="AB262" i="15"/>
  <c r="AC262" i="15" s="1"/>
  <c r="AB278" i="15"/>
  <c r="AB279" i="15"/>
  <c r="AB286" i="15"/>
  <c r="AB281" i="15"/>
  <c r="AC281" i="15" s="1"/>
  <c r="AB275" i="15"/>
  <c r="AB284" i="15"/>
  <c r="AG284" i="15" s="1"/>
  <c r="AB274" i="15"/>
  <c r="AB276" i="15"/>
  <c r="AB270" i="15"/>
  <c r="AB271" i="15"/>
  <c r="AC271" i="15" s="1"/>
  <c r="AB272" i="15"/>
  <c r="AB285" i="15"/>
  <c r="AB283" i="15"/>
  <c r="AB273" i="15"/>
  <c r="AB280" i="15"/>
  <c r="AB282" i="15"/>
  <c r="AB277" i="15"/>
  <c r="AB269" i="15"/>
  <c r="AG269" i="15" s="1"/>
  <c r="AB293" i="15"/>
  <c r="AB294" i="15"/>
  <c r="AB288" i="15"/>
  <c r="AB289" i="15"/>
  <c r="AB290" i="15"/>
  <c r="AB291" i="15"/>
  <c r="AG291" i="15" s="1"/>
  <c r="AB292" i="15"/>
  <c r="AB287" i="15"/>
  <c r="AB304" i="15"/>
  <c r="AB301" i="15"/>
  <c r="AB325" i="15"/>
  <c r="AB315" i="15"/>
  <c r="AB319" i="15"/>
  <c r="AB321" i="15"/>
  <c r="AG321" i="15" s="1"/>
  <c r="AB302" i="15"/>
  <c r="AB317" i="15"/>
  <c r="AB306" i="15"/>
  <c r="AB295" i="15"/>
  <c r="AB316" i="15"/>
  <c r="AB313" i="15"/>
  <c r="AB303" i="15"/>
  <c r="AG303" i="15" s="1"/>
  <c r="AB298" i="15"/>
  <c r="AB307" i="15"/>
  <c r="AB308" i="15"/>
  <c r="AB299" i="15"/>
  <c r="AC299" i="15" s="1"/>
  <c r="AB322" i="15"/>
  <c r="AG322" i="15" s="1"/>
  <c r="AB330" i="15"/>
  <c r="AB326" i="15"/>
  <c r="AB305" i="15"/>
  <c r="AB318" i="15"/>
  <c r="AB320" i="15"/>
  <c r="AB311" i="15"/>
  <c r="AG311" i="15" s="1"/>
  <c r="AB297" i="15"/>
  <c r="AB327" i="15"/>
  <c r="AB310" i="15"/>
  <c r="AC310" i="15" s="1"/>
  <c r="AB329" i="15"/>
  <c r="AB323" i="15"/>
  <c r="AB300" i="15"/>
  <c r="AB314" i="15"/>
  <c r="AB296" i="15"/>
  <c r="AB309" i="15"/>
  <c r="AB328" i="15"/>
  <c r="AB312" i="15"/>
  <c r="AB324" i="15"/>
  <c r="AB331" i="15"/>
  <c r="AB356" i="15"/>
  <c r="AB360" i="15"/>
  <c r="AB369" i="15"/>
  <c r="AB371" i="15"/>
  <c r="AB374" i="15"/>
  <c r="AB376" i="15"/>
  <c r="AB379" i="15"/>
  <c r="AB389" i="15"/>
  <c r="AB390" i="15"/>
  <c r="AB405" i="15"/>
  <c r="AB406" i="15"/>
  <c r="AB366" i="15"/>
  <c r="AB368" i="15"/>
  <c r="AB381" i="15"/>
  <c r="AB383" i="15"/>
  <c r="AB386" i="15"/>
  <c r="AB392" i="15"/>
  <c r="AB397" i="15"/>
  <c r="AB361" i="15"/>
  <c r="AB363" i="15"/>
  <c r="AB367" i="15"/>
  <c r="AB375" i="15"/>
  <c r="AB380" i="15"/>
  <c r="AB398" i="15"/>
  <c r="AB401" i="15"/>
  <c r="AB373" i="15"/>
  <c r="AB378" i="15"/>
  <c r="AB384" i="15"/>
  <c r="AB385" i="15"/>
  <c r="AB399" i="15"/>
  <c r="AB362" i="15"/>
  <c r="AB382" i="15"/>
  <c r="AB387" i="15"/>
  <c r="AB388" i="15"/>
  <c r="AB391" i="15"/>
  <c r="AB364" i="15"/>
  <c r="AB365" i="15"/>
  <c r="AB370" i="15"/>
  <c r="AB372" i="15"/>
  <c r="AB377" i="15"/>
  <c r="AB400" i="15"/>
  <c r="AB472" i="15"/>
  <c r="AB434" i="15"/>
  <c r="AB498" i="15"/>
  <c r="AB489" i="15"/>
  <c r="AC489" i="15" s="1"/>
  <c r="AB484" i="15"/>
  <c r="AB429" i="15"/>
  <c r="AB458" i="15"/>
  <c r="AB475" i="15"/>
  <c r="AB467" i="15"/>
  <c r="AB470" i="15"/>
  <c r="AB422" i="15"/>
  <c r="AB456" i="15"/>
  <c r="AB474" i="15"/>
  <c r="AB462" i="15"/>
  <c r="AB454" i="15"/>
  <c r="AC454" i="15" s="1"/>
  <c r="AB466" i="15"/>
  <c r="AB452" i="15"/>
  <c r="AB426" i="15"/>
  <c r="AB487" i="15"/>
  <c r="AC487" i="15" s="1"/>
  <c r="AC416" i="15"/>
  <c r="AB428" i="15"/>
  <c r="AB420" i="15"/>
  <c r="AB424" i="15"/>
  <c r="AB433" i="15"/>
  <c r="AB453" i="15"/>
  <c r="AB459" i="15"/>
  <c r="AB460" i="15"/>
  <c r="AB421" i="15"/>
  <c r="AB490" i="15"/>
  <c r="AC490" i="15" s="1"/>
  <c r="AB494" i="15"/>
  <c r="AC494" i="15" s="1"/>
  <c r="AB499" i="15"/>
  <c r="AB438" i="15"/>
  <c r="AB450" i="15"/>
  <c r="AB430" i="15"/>
  <c r="AB481" i="15"/>
  <c r="AB482" i="15"/>
  <c r="AB479" i="15"/>
  <c r="AC479" i="15" s="1"/>
  <c r="AB449" i="15"/>
  <c r="AB480" i="15"/>
  <c r="AB476" i="15"/>
  <c r="AB463" i="15"/>
  <c r="AB473" i="15"/>
  <c r="AB464" i="15"/>
  <c r="AB486" i="15"/>
  <c r="AC486" i="15" s="1"/>
  <c r="AB493" i="15"/>
  <c r="AC493" i="15" s="1"/>
  <c r="AB437" i="15"/>
  <c r="AB439" i="15"/>
  <c r="AB441" i="15"/>
  <c r="AB448" i="15"/>
  <c r="AC448" i="15" s="1"/>
  <c r="AB455" i="15"/>
  <c r="AB477" i="15"/>
  <c r="AB471" i="15"/>
  <c r="AB485" i="15"/>
  <c r="AB497" i="15"/>
  <c r="AB425" i="15"/>
  <c r="AC425" i="15" s="1"/>
  <c r="AB436" i="15"/>
  <c r="AB478" i="15"/>
  <c r="AB440" i="15"/>
  <c r="AB500" i="15"/>
  <c r="AB451" i="15"/>
  <c r="AB435" i="15"/>
  <c r="AC435" i="15" s="1"/>
  <c r="AB491" i="15"/>
  <c r="AC491" i="15" s="1"/>
  <c r="AB492" i="15"/>
  <c r="AC492" i="15" s="1"/>
  <c r="AB427" i="15"/>
  <c r="AB495" i="15"/>
  <c r="AB432" i="15"/>
  <c r="AB483" i="15"/>
  <c r="AB423" i="15"/>
  <c r="AB496" i="15"/>
  <c r="AB431" i="15"/>
  <c r="AB457" i="15"/>
  <c r="AB461" i="15"/>
  <c r="AB469" i="15"/>
  <c r="AB465" i="15"/>
  <c r="AB468" i="15"/>
  <c r="AB503" i="15"/>
  <c r="AB502" i="15"/>
  <c r="AB505" i="15"/>
  <c r="AB501" i="15"/>
  <c r="AB504" i="15"/>
  <c r="AB508" i="15"/>
  <c r="AB506" i="15"/>
  <c r="AB507" i="15"/>
  <c r="AB509" i="15"/>
  <c r="AB512" i="15"/>
  <c r="AB513" i="15"/>
  <c r="AB519" i="15"/>
  <c r="AB520" i="15"/>
  <c r="AB525" i="15"/>
  <c r="AB533" i="15"/>
  <c r="AB535" i="15"/>
  <c r="AB536" i="15"/>
  <c r="AC536" i="15" s="1"/>
  <c r="AB516" i="15"/>
  <c r="AB528" i="15"/>
  <c r="AB529" i="15"/>
  <c r="AB532" i="15"/>
  <c r="AB538" i="15"/>
  <c r="AC538" i="15" s="1"/>
  <c r="AB517" i="15"/>
  <c r="AB539" i="15"/>
  <c r="AB545" i="15"/>
  <c r="AB534" i="15"/>
  <c r="AB518" i="15"/>
  <c r="AC518" i="15" s="1"/>
  <c r="AB521" i="15"/>
  <c r="AB524" i="15"/>
  <c r="AB526" i="15"/>
  <c r="AB530" i="15"/>
  <c r="AB540" i="15"/>
  <c r="AB541" i="15"/>
  <c r="AB542" i="15"/>
  <c r="AB510" i="15"/>
  <c r="AB514" i="15"/>
  <c r="AB522" i="15"/>
  <c r="AB523" i="15"/>
  <c r="AB527" i="15"/>
  <c r="AB531" i="15"/>
  <c r="AB544" i="15"/>
  <c r="AB511" i="15"/>
  <c r="AC511" i="15" s="1"/>
  <c r="AB515" i="15"/>
  <c r="AB537" i="15"/>
  <c r="AB543" i="15"/>
  <c r="AB555" i="15"/>
  <c r="AB556" i="15"/>
  <c r="AB560" i="15"/>
  <c r="AB561" i="15"/>
  <c r="AB566" i="15"/>
  <c r="AB570" i="15"/>
  <c r="AB571" i="15"/>
  <c r="AB577" i="15"/>
  <c r="AB584" i="15"/>
  <c r="AC584" i="15" s="1"/>
  <c r="AB587" i="15"/>
  <c r="AB593" i="15"/>
  <c r="AB599" i="15"/>
  <c r="AB604" i="15"/>
  <c r="AB602" i="15"/>
  <c r="AB603" i="15"/>
  <c r="AC603" i="15" s="1"/>
  <c r="AB607" i="15"/>
  <c r="AB608" i="15"/>
  <c r="AB613" i="15"/>
  <c r="AB617" i="15"/>
  <c r="AB620" i="15"/>
  <c r="AB554" i="15"/>
  <c r="AB564" i="15"/>
  <c r="AB565" i="15"/>
  <c r="AB569" i="15"/>
  <c r="AB581" i="15"/>
  <c r="AB614" i="15"/>
  <c r="AB591" i="15"/>
  <c r="AB592" i="15"/>
  <c r="AB597" i="15"/>
  <c r="AB612" i="15"/>
  <c r="AB619" i="15"/>
  <c r="AB550" i="15"/>
  <c r="AB557" i="15"/>
  <c r="AB558" i="15"/>
  <c r="AB562" i="15"/>
  <c r="AB563" i="15"/>
  <c r="AC563" i="15" s="1"/>
  <c r="AB576" i="15"/>
  <c r="AB578" i="15"/>
  <c r="AB580" i="15"/>
  <c r="AB583" i="15"/>
  <c r="AB601" i="15"/>
  <c r="AC601" i="15" s="1"/>
  <c r="AB610" i="15"/>
  <c r="AB621" i="15"/>
  <c r="AB622" i="15"/>
  <c r="AB547" i="15"/>
  <c r="AB549" i="15"/>
  <c r="AB568" i="15"/>
  <c r="AB572" i="15"/>
  <c r="AB573" i="15"/>
  <c r="AB579" i="15"/>
  <c r="AB586" i="15"/>
  <c r="AB590" i="15"/>
  <c r="AB595" i="15"/>
  <c r="AB596" i="15"/>
  <c r="AB600" i="15"/>
  <c r="AB615" i="15"/>
  <c r="AB616" i="15"/>
  <c r="AC616" i="15" s="1"/>
  <c r="AB623" i="15"/>
  <c r="AB546" i="15"/>
  <c r="AB552" i="15"/>
  <c r="AB553" i="15"/>
  <c r="AB559" i="15"/>
  <c r="AB582" i="15"/>
  <c r="AB588" i="15"/>
  <c r="AB594" i="15"/>
  <c r="AB598" i="15"/>
  <c r="AB605" i="15"/>
  <c r="AB611" i="15"/>
  <c r="AB618" i="15"/>
  <c r="AB548" i="15"/>
  <c r="AB551" i="15"/>
  <c r="AB567" i="15"/>
  <c r="AC567" i="15" s="1"/>
  <c r="AB574" i="15"/>
  <c r="AB575" i="15"/>
  <c r="AB585" i="15"/>
  <c r="AB589" i="15"/>
  <c r="AB606" i="15"/>
  <c r="AB609" i="15"/>
  <c r="AC609" i="15" s="1"/>
  <c r="AB624" i="15"/>
  <c r="AB627" i="15"/>
  <c r="AG627" i="15" s="1"/>
  <c r="AB634" i="15"/>
  <c r="AB635" i="15"/>
  <c r="AB639" i="15"/>
  <c r="AB640" i="15"/>
  <c r="AB641" i="15"/>
  <c r="AB628" i="15"/>
  <c r="AB636" i="15"/>
  <c r="AB632" i="15"/>
  <c r="AB633" i="15"/>
  <c r="AB631" i="15"/>
  <c r="AB637" i="15"/>
  <c r="AB638" i="15"/>
  <c r="AB642" i="15"/>
  <c r="AB625" i="15"/>
  <c r="AB626" i="15"/>
  <c r="AB629" i="15"/>
  <c r="AB630" i="15"/>
  <c r="AB2" i="15"/>
  <c r="AD303" i="15" l="1"/>
  <c r="AD153" i="15"/>
  <c r="AG315" i="15"/>
  <c r="AC315" i="15"/>
  <c r="AC291" i="15"/>
  <c r="AD247" i="15"/>
  <c r="AC311" i="15"/>
  <c r="AC269" i="15"/>
  <c r="AG631" i="15"/>
  <c r="AD631" i="15"/>
  <c r="AC631" i="15"/>
  <c r="AG575" i="15"/>
  <c r="AD575" i="15"/>
  <c r="AC575" i="15"/>
  <c r="AG546" i="15"/>
  <c r="AC546" i="15"/>
  <c r="AD546" i="15"/>
  <c r="AG586" i="15"/>
  <c r="AD586" i="15"/>
  <c r="AC586" i="15"/>
  <c r="AG562" i="15"/>
  <c r="AD562" i="15"/>
  <c r="AC562" i="15"/>
  <c r="AG617" i="15"/>
  <c r="AD617" i="15"/>
  <c r="AC617" i="15"/>
  <c r="AG531" i="15"/>
  <c r="AC531" i="15"/>
  <c r="AD531" i="15"/>
  <c r="AG524" i="15"/>
  <c r="AC524" i="15"/>
  <c r="AD524" i="15"/>
  <c r="AG520" i="15"/>
  <c r="AC520" i="15"/>
  <c r="AD520" i="15"/>
  <c r="AG506" i="15"/>
  <c r="AD506" i="15"/>
  <c r="AC506" i="15"/>
  <c r="AG423" i="15"/>
  <c r="AD423" i="15"/>
  <c r="AC423" i="15"/>
  <c r="AG476" i="15"/>
  <c r="AD476" i="15"/>
  <c r="AC476" i="15"/>
  <c r="AG430" i="15"/>
  <c r="AD430" i="15"/>
  <c r="AC430" i="15"/>
  <c r="AG420" i="15"/>
  <c r="AD420" i="15"/>
  <c r="AC420" i="15"/>
  <c r="AG466" i="15"/>
  <c r="AC466" i="15"/>
  <c r="AD466" i="15"/>
  <c r="AG467" i="15"/>
  <c r="AD467" i="15"/>
  <c r="AC467" i="15"/>
  <c r="AG445" i="15"/>
  <c r="AC445" i="15"/>
  <c r="AG377" i="15"/>
  <c r="AD377" i="15"/>
  <c r="AC377" i="15"/>
  <c r="AG387" i="15"/>
  <c r="AD387" i="15"/>
  <c r="AC387" i="15"/>
  <c r="AG399" i="15"/>
  <c r="AC399" i="15"/>
  <c r="AD399" i="15"/>
  <c r="AG378" i="15"/>
  <c r="AD378" i="15"/>
  <c r="AC378" i="15"/>
  <c r="AG383" i="15"/>
  <c r="AC383" i="15"/>
  <c r="AD383" i="15"/>
  <c r="AG390" i="15"/>
  <c r="AD390" i="15"/>
  <c r="AC390" i="15"/>
  <c r="AG360" i="15"/>
  <c r="AD360" i="15"/>
  <c r="AC360" i="15"/>
  <c r="AC297" i="15"/>
  <c r="AG297" i="15"/>
  <c r="AD297" i="15"/>
  <c r="AG288" i="15"/>
  <c r="AD288" i="15"/>
  <c r="AC288" i="15"/>
  <c r="AG274" i="15"/>
  <c r="AD274" i="15"/>
  <c r="AC274" i="15"/>
  <c r="AG260" i="15"/>
  <c r="AD260" i="15"/>
  <c r="AC260" i="15"/>
  <c r="AG245" i="15"/>
  <c r="AC245" i="15"/>
  <c r="AD245" i="15"/>
  <c r="AG214" i="15"/>
  <c r="AD214" i="15"/>
  <c r="AC214" i="15"/>
  <c r="AG220" i="15"/>
  <c r="AD220" i="15"/>
  <c r="AC220" i="15"/>
  <c r="AG194" i="15"/>
  <c r="AD194" i="15"/>
  <c r="AC194" i="15"/>
  <c r="AG144" i="15"/>
  <c r="AC144" i="15"/>
  <c r="AD144" i="15"/>
  <c r="AG135" i="15"/>
  <c r="AD135" i="15"/>
  <c r="AC135" i="15"/>
  <c r="AG69" i="15"/>
  <c r="AD69" i="15"/>
  <c r="AC69" i="15"/>
  <c r="AG42" i="15"/>
  <c r="AC42" i="15"/>
  <c r="AD42" i="15"/>
  <c r="AG109" i="15"/>
  <c r="AD109" i="15"/>
  <c r="AC109" i="15"/>
  <c r="AG52" i="15"/>
  <c r="AD52" i="15"/>
  <c r="AC52" i="15"/>
  <c r="AG13" i="15"/>
  <c r="AD13" i="15"/>
  <c r="AC13" i="15"/>
  <c r="AG628" i="15"/>
  <c r="AC628" i="15"/>
  <c r="AD628" i="15"/>
  <c r="AG605" i="15"/>
  <c r="AD605" i="15"/>
  <c r="AC605" i="15"/>
  <c r="AG621" i="15"/>
  <c r="AD621" i="15"/>
  <c r="AC621" i="15"/>
  <c r="AG565" i="15"/>
  <c r="AD565" i="15"/>
  <c r="AC565" i="15"/>
  <c r="AG537" i="15"/>
  <c r="AD537" i="15"/>
  <c r="AC537" i="15"/>
  <c r="AG545" i="15"/>
  <c r="AD545" i="15"/>
  <c r="AC545" i="15"/>
  <c r="AD440" i="15"/>
  <c r="AG440" i="15"/>
  <c r="AC440" i="15"/>
  <c r="AD441" i="15"/>
  <c r="AG441" i="15"/>
  <c r="AC441" i="15"/>
  <c r="AG380" i="15"/>
  <c r="AD380" i="15"/>
  <c r="AC380" i="15"/>
  <c r="AG635" i="15"/>
  <c r="AD635" i="15"/>
  <c r="AC635" i="15"/>
  <c r="AG548" i="15"/>
  <c r="AD548" i="15"/>
  <c r="AC548" i="15"/>
  <c r="AG600" i="15"/>
  <c r="AD600" i="15"/>
  <c r="AC600" i="15"/>
  <c r="AG580" i="15"/>
  <c r="AD580" i="15"/>
  <c r="AC580" i="15"/>
  <c r="AG591" i="15"/>
  <c r="AC591" i="15"/>
  <c r="AD591" i="15"/>
  <c r="AG593" i="15"/>
  <c r="AD593" i="15"/>
  <c r="AC593" i="15"/>
  <c r="AG561" i="15"/>
  <c r="AD561" i="15"/>
  <c r="AC561" i="15"/>
  <c r="AG514" i="15"/>
  <c r="AD514" i="15"/>
  <c r="AC514" i="15"/>
  <c r="AG532" i="15"/>
  <c r="AD532" i="15"/>
  <c r="AC532" i="15"/>
  <c r="AG461" i="15"/>
  <c r="AD461" i="15"/>
  <c r="AC461" i="15"/>
  <c r="AG491" i="15"/>
  <c r="AD491" i="15"/>
  <c r="AG418" i="15"/>
  <c r="AC418" i="15"/>
  <c r="AG433" i="15"/>
  <c r="AD433" i="15"/>
  <c r="AC433" i="15"/>
  <c r="AG456" i="15"/>
  <c r="AD456" i="15"/>
  <c r="AC456" i="15"/>
  <c r="AG361" i="15"/>
  <c r="AD361" i="15"/>
  <c r="AC361" i="15"/>
  <c r="AG599" i="15"/>
  <c r="AC599" i="15"/>
  <c r="AD599" i="15"/>
  <c r="AG555" i="15"/>
  <c r="AC555" i="15"/>
  <c r="AD555" i="15"/>
  <c r="AG544" i="15"/>
  <c r="AD544" i="15"/>
  <c r="AC544" i="15"/>
  <c r="AG526" i="15"/>
  <c r="AD526" i="15"/>
  <c r="AC526" i="15"/>
  <c r="AG516" i="15"/>
  <c r="AD516" i="15"/>
  <c r="AC516" i="15"/>
  <c r="AG507" i="15"/>
  <c r="AD507" i="15"/>
  <c r="AG469" i="15"/>
  <c r="AD469" i="15"/>
  <c r="AC469" i="15"/>
  <c r="AG492" i="15"/>
  <c r="AD492" i="15"/>
  <c r="AG417" i="15"/>
  <c r="AD417" i="15"/>
  <c r="AC417" i="15"/>
  <c r="AG448" i="15"/>
  <c r="AD448" i="15"/>
  <c r="AG463" i="15"/>
  <c r="AD463" i="15"/>
  <c r="AG438" i="15"/>
  <c r="AC438" i="15"/>
  <c r="AD438" i="15"/>
  <c r="AG453" i="15"/>
  <c r="AD453" i="15"/>
  <c r="AC453" i="15"/>
  <c r="AG452" i="15"/>
  <c r="AD452" i="15"/>
  <c r="AC452" i="15"/>
  <c r="AG429" i="15"/>
  <c r="AD429" i="15"/>
  <c r="AC429" i="15"/>
  <c r="AG400" i="15"/>
  <c r="AD400" i="15"/>
  <c r="AG388" i="15"/>
  <c r="AD388" i="15"/>
  <c r="AG331" i="15"/>
  <c r="AD331" i="15"/>
  <c r="AG327" i="15"/>
  <c r="AD327" i="15"/>
  <c r="AC327" i="15"/>
  <c r="AG317" i="15"/>
  <c r="AD317" i="15"/>
  <c r="AC317" i="15"/>
  <c r="AG276" i="15"/>
  <c r="AD276" i="15"/>
  <c r="AC276" i="15"/>
  <c r="AG229" i="15"/>
  <c r="AD229" i="15"/>
  <c r="AC229" i="15"/>
  <c r="AG199" i="15"/>
  <c r="AD199" i="15"/>
  <c r="AG170" i="15"/>
  <c r="AD170" i="15"/>
  <c r="AC170" i="15"/>
  <c r="AG161" i="15"/>
  <c r="AD161" i="15"/>
  <c r="AC161" i="15"/>
  <c r="AG181" i="15"/>
  <c r="AD181" i="15"/>
  <c r="AG145" i="15"/>
  <c r="AD145" i="15"/>
  <c r="AC145" i="15"/>
  <c r="AG138" i="15"/>
  <c r="AD138" i="15"/>
  <c r="AC138" i="15"/>
  <c r="AG64" i="15"/>
  <c r="AD64" i="15"/>
  <c r="AC64" i="15"/>
  <c r="AG88" i="15"/>
  <c r="AD88" i="15"/>
  <c r="AC88" i="15"/>
  <c r="AG101" i="15"/>
  <c r="AD101" i="15"/>
  <c r="AC101" i="15"/>
  <c r="AG58" i="15"/>
  <c r="AD58" i="15"/>
  <c r="AG21" i="15"/>
  <c r="AD21" i="15"/>
  <c r="AG625" i="15"/>
  <c r="AD625" i="15"/>
  <c r="AG582" i="15"/>
  <c r="AD582" i="15"/>
  <c r="AG619" i="15"/>
  <c r="AD619" i="15"/>
  <c r="AG541" i="15"/>
  <c r="AD541" i="15"/>
  <c r="AG501" i="15"/>
  <c r="AD501" i="15"/>
  <c r="AG485" i="15"/>
  <c r="AD485" i="15"/>
  <c r="AC485" i="15"/>
  <c r="AG499" i="15"/>
  <c r="AD499" i="15"/>
  <c r="AG364" i="15"/>
  <c r="AC364" i="15"/>
  <c r="AD364" i="15"/>
  <c r="AG316" i="15"/>
  <c r="AD316" i="15"/>
  <c r="AG278" i="15"/>
  <c r="AD278" i="15"/>
  <c r="AC278" i="15"/>
  <c r="AG177" i="15"/>
  <c r="AD177" i="15"/>
  <c r="AC177" i="15"/>
  <c r="AG164" i="15"/>
  <c r="AD164" i="15"/>
  <c r="AC164" i="15"/>
  <c r="AD123" i="15"/>
  <c r="AG123" i="15"/>
  <c r="AC123" i="15"/>
  <c r="AG83" i="15"/>
  <c r="AD83" i="15"/>
  <c r="AC83" i="15"/>
  <c r="AG7" i="15"/>
  <c r="AD7" i="15"/>
  <c r="AC7" i="15"/>
  <c r="AC582" i="15"/>
  <c r="AC507" i="15"/>
  <c r="AC181" i="15"/>
  <c r="AG324" i="15"/>
  <c r="AD324" i="15"/>
  <c r="AC324" i="15"/>
  <c r="AG296" i="15"/>
  <c r="AC296" i="15"/>
  <c r="AD296" i="15"/>
  <c r="AG329" i="15"/>
  <c r="AD329" i="15"/>
  <c r="AC329" i="15"/>
  <c r="AG299" i="15"/>
  <c r="AD299" i="15"/>
  <c r="AG298" i="15"/>
  <c r="AD298" i="15"/>
  <c r="AC298" i="15"/>
  <c r="AG302" i="15"/>
  <c r="AD302" i="15"/>
  <c r="AC302" i="15"/>
  <c r="AG325" i="15"/>
  <c r="AD325" i="15"/>
  <c r="AC325" i="15"/>
  <c r="AG292" i="15"/>
  <c r="AC292" i="15"/>
  <c r="AD292" i="15"/>
  <c r="AG280" i="15"/>
  <c r="AD280" i="15"/>
  <c r="AC280" i="15"/>
  <c r="AG272" i="15"/>
  <c r="AD272" i="15"/>
  <c r="AG286" i="15"/>
  <c r="AD286" i="15"/>
  <c r="AC286" i="15"/>
  <c r="AG263" i="15"/>
  <c r="AD263" i="15"/>
  <c r="AC263" i="15"/>
  <c r="AG268" i="15"/>
  <c r="AD268" i="15"/>
  <c r="AC268" i="15"/>
  <c r="AG233" i="15"/>
  <c r="AC233" i="15"/>
  <c r="AD233" i="15"/>
  <c r="AG225" i="15"/>
  <c r="AD225" i="15"/>
  <c r="AG249" i="15"/>
  <c r="AD249" i="15"/>
  <c r="AC249" i="15"/>
  <c r="AG228" i="15"/>
  <c r="AD228" i="15"/>
  <c r="AC228" i="15"/>
  <c r="AG226" i="15"/>
  <c r="AD226" i="15"/>
  <c r="AC226" i="15"/>
  <c r="AG227" i="15"/>
  <c r="AC227" i="15"/>
  <c r="AD227" i="15"/>
  <c r="AG236" i="15"/>
  <c r="AD236" i="15"/>
  <c r="AC236" i="15"/>
  <c r="AG223" i="15"/>
  <c r="AD223" i="15"/>
  <c r="AG168" i="15"/>
  <c r="AD168" i="15"/>
  <c r="AC168" i="15"/>
  <c r="AG197" i="15"/>
  <c r="AD197" i="15"/>
  <c r="AC197" i="15"/>
  <c r="AG175" i="15"/>
  <c r="AD175" i="15"/>
  <c r="AC175" i="15"/>
  <c r="AG184" i="15"/>
  <c r="AC184" i="15"/>
  <c r="AD184" i="15"/>
  <c r="AG166" i="15"/>
  <c r="AD166" i="15"/>
  <c r="AC166" i="15"/>
  <c r="AG171" i="15"/>
  <c r="AD171" i="15"/>
  <c r="AC171" i="15"/>
  <c r="AG152" i="15"/>
  <c r="AD152" i="15"/>
  <c r="AC152" i="15"/>
  <c r="AG127" i="15"/>
  <c r="AC127" i="15"/>
  <c r="AD127" i="15"/>
  <c r="AG148" i="15"/>
  <c r="AD148" i="15"/>
  <c r="AG122" i="15"/>
  <c r="AD122" i="15"/>
  <c r="AC122" i="15"/>
  <c r="AG141" i="15"/>
  <c r="AD141" i="15"/>
  <c r="AC141" i="15"/>
  <c r="AG143" i="15"/>
  <c r="AD143" i="15"/>
  <c r="AC143" i="15"/>
  <c r="AG118" i="15"/>
  <c r="AC118" i="15"/>
  <c r="AD118" i="15"/>
  <c r="AG113" i="15"/>
  <c r="AD113" i="15"/>
  <c r="AC113" i="15"/>
  <c r="AG96" i="15"/>
  <c r="AD96" i="15"/>
  <c r="AC96" i="15"/>
  <c r="AG51" i="15"/>
  <c r="AD51" i="15"/>
  <c r="AC51" i="15"/>
  <c r="AG110" i="15"/>
  <c r="AC110" i="15"/>
  <c r="AD110" i="15"/>
  <c r="AG84" i="15"/>
  <c r="AD84" i="15"/>
  <c r="AC84" i="15"/>
  <c r="AG106" i="15"/>
  <c r="AD106" i="15"/>
  <c r="AC106" i="15"/>
  <c r="AG61" i="15"/>
  <c r="AD61" i="15"/>
  <c r="AC61" i="15"/>
  <c r="AG37" i="15"/>
  <c r="AD37" i="15"/>
  <c r="AC37" i="15"/>
  <c r="AG70" i="15"/>
  <c r="AD70" i="15"/>
  <c r="AC70" i="15"/>
  <c r="AG53" i="15"/>
  <c r="AD53" i="15"/>
  <c r="AC53" i="15"/>
  <c r="AG32" i="15"/>
  <c r="AD32" i="15"/>
  <c r="AC32" i="15"/>
  <c r="AG95" i="15"/>
  <c r="AD95" i="15"/>
  <c r="AC95" i="15"/>
  <c r="AG78" i="15"/>
  <c r="AD78" i="15"/>
  <c r="AC78" i="15"/>
  <c r="AG62" i="15"/>
  <c r="AD62" i="15"/>
  <c r="AC62" i="15"/>
  <c r="AG111" i="15"/>
  <c r="AD111" i="15"/>
  <c r="AC111" i="15"/>
  <c r="AG92" i="15"/>
  <c r="AD92" i="15"/>
  <c r="AG47" i="15"/>
  <c r="AD47" i="15"/>
  <c r="AC47" i="15"/>
  <c r="AG20" i="15"/>
  <c r="AD20" i="15"/>
  <c r="AC20" i="15"/>
  <c r="AG9" i="15"/>
  <c r="AD9" i="15"/>
  <c r="AC9" i="15"/>
  <c r="AG5" i="15"/>
  <c r="AD5" i="15"/>
  <c r="AC5" i="15"/>
  <c r="AG26" i="15"/>
  <c r="AD26" i="15"/>
  <c r="AG18" i="15"/>
  <c r="AD18" i="15"/>
  <c r="AC18" i="15"/>
  <c r="AG330" i="15"/>
  <c r="AD330" i="15"/>
  <c r="AC330" i="15"/>
  <c r="AG285" i="15"/>
  <c r="AC285" i="15"/>
  <c r="AD285" i="15"/>
  <c r="AG238" i="15"/>
  <c r="AD238" i="15"/>
  <c r="AC238" i="15"/>
  <c r="AD256" i="15"/>
  <c r="AG256" i="15"/>
  <c r="AC256" i="15"/>
  <c r="AG221" i="15"/>
  <c r="AD221" i="15"/>
  <c r="AC221" i="15"/>
  <c r="AD154" i="15"/>
  <c r="AG154" i="15"/>
  <c r="AC154" i="15"/>
  <c r="AD98" i="15"/>
  <c r="AG98" i="15"/>
  <c r="AC98" i="15"/>
  <c r="AG89" i="15"/>
  <c r="AD89" i="15"/>
  <c r="AC89" i="15"/>
  <c r="AD71" i="15"/>
  <c r="AG71" i="15"/>
  <c r="AC71" i="15"/>
  <c r="AG23" i="15"/>
  <c r="AC23" i="15"/>
  <c r="AD23" i="15"/>
  <c r="AC501" i="15"/>
  <c r="AC388" i="15"/>
  <c r="AC331" i="15"/>
  <c r="AC316" i="15"/>
  <c r="AC272" i="15"/>
  <c r="AC225" i="15"/>
  <c r="AG626" i="15"/>
  <c r="AD626" i="15"/>
  <c r="AC626" i="15"/>
  <c r="AG639" i="15"/>
  <c r="AD639" i="15"/>
  <c r="AG585" i="15"/>
  <c r="AD585" i="15"/>
  <c r="AC585" i="15"/>
  <c r="AG552" i="15"/>
  <c r="AD552" i="15"/>
  <c r="AC552" i="15"/>
  <c r="AG590" i="15"/>
  <c r="AD590" i="15"/>
  <c r="AG622" i="15"/>
  <c r="AD622" i="15"/>
  <c r="AC622" i="15"/>
  <c r="AG563" i="15"/>
  <c r="AD563" i="15"/>
  <c r="AG592" i="15"/>
  <c r="AC592" i="15"/>
  <c r="AD592" i="15"/>
  <c r="AG620" i="15"/>
  <c r="AD620" i="15"/>
  <c r="AG566" i="15"/>
  <c r="AD566" i="15"/>
  <c r="AG522" i="15"/>
  <c r="AD522" i="15"/>
  <c r="AG538" i="15"/>
  <c r="AD538" i="15"/>
  <c r="AG512" i="15"/>
  <c r="AD512" i="15"/>
  <c r="AC512" i="15"/>
  <c r="AG496" i="15"/>
  <c r="AD496" i="15"/>
  <c r="AC496" i="15"/>
  <c r="AG436" i="15"/>
  <c r="AC436" i="15"/>
  <c r="AD436" i="15"/>
  <c r="AG493" i="15"/>
  <c r="AD493" i="15"/>
  <c r="AG415" i="15"/>
  <c r="AD415" i="15"/>
  <c r="AC415" i="15"/>
  <c r="AG424" i="15"/>
  <c r="AD424" i="15"/>
  <c r="AC424" i="15"/>
  <c r="AG474" i="15"/>
  <c r="AD474" i="15"/>
  <c r="AC474" i="15"/>
  <c r="AG498" i="15"/>
  <c r="AC498" i="15"/>
  <c r="AD498" i="15"/>
  <c r="AG366" i="15"/>
  <c r="AD366" i="15"/>
  <c r="AC366" i="15"/>
  <c r="AG230" i="15"/>
  <c r="AD230" i="15"/>
  <c r="AC230" i="15"/>
  <c r="AG246" i="15"/>
  <c r="AD246" i="15"/>
  <c r="AC246" i="15"/>
  <c r="AG212" i="15"/>
  <c r="AD212" i="15"/>
  <c r="AC212" i="15"/>
  <c r="AG136" i="15"/>
  <c r="AD136" i="15"/>
  <c r="AC136" i="15"/>
  <c r="AG117" i="15"/>
  <c r="AD117" i="15"/>
  <c r="AG56" i="15"/>
  <c r="AD56" i="15"/>
  <c r="AG104" i="15"/>
  <c r="AD104" i="15"/>
  <c r="AC104" i="15"/>
  <c r="AG3" i="15"/>
  <c r="AD3" i="15"/>
  <c r="AC3" i="15"/>
  <c r="AG17" i="15"/>
  <c r="AD17" i="15"/>
  <c r="AC17" i="15"/>
  <c r="AG603" i="15"/>
  <c r="AD603" i="15"/>
  <c r="AG495" i="15"/>
  <c r="AD495" i="15"/>
  <c r="AC495" i="15"/>
  <c r="AG484" i="15"/>
  <c r="AD484" i="15"/>
  <c r="AC484" i="15"/>
  <c r="AG328" i="15"/>
  <c r="AD328" i="15"/>
  <c r="AC328" i="15"/>
  <c r="AG234" i="15"/>
  <c r="AD234" i="15"/>
  <c r="AD180" i="15"/>
  <c r="AC180" i="15"/>
  <c r="AD45" i="15"/>
  <c r="AG45" i="15"/>
  <c r="AC620" i="15"/>
  <c r="AC630" i="15"/>
  <c r="AG630" i="15"/>
  <c r="AD630" i="15"/>
  <c r="AG633" i="15"/>
  <c r="AD633" i="15"/>
  <c r="AC633" i="15"/>
  <c r="AD634" i="15"/>
  <c r="AC634" i="15"/>
  <c r="AG634" i="15"/>
  <c r="AG606" i="15"/>
  <c r="AD606" i="15"/>
  <c r="AC606" i="15"/>
  <c r="AC574" i="15"/>
  <c r="AG574" i="15"/>
  <c r="AD574" i="15"/>
  <c r="AG618" i="15"/>
  <c r="AC618" i="15"/>
  <c r="AD618" i="15"/>
  <c r="AG598" i="15"/>
  <c r="AC598" i="15"/>
  <c r="AD598" i="15"/>
  <c r="AG559" i="15"/>
  <c r="AD559" i="15"/>
  <c r="AC559" i="15"/>
  <c r="AC623" i="15"/>
  <c r="AG623" i="15"/>
  <c r="AD623" i="15"/>
  <c r="AG596" i="15"/>
  <c r="AD596" i="15"/>
  <c r="AC596" i="15"/>
  <c r="AC579" i="15"/>
  <c r="AG579" i="15"/>
  <c r="AD579" i="15"/>
  <c r="AG549" i="15"/>
  <c r="AD549" i="15"/>
  <c r="AC549" i="15"/>
  <c r="AC610" i="15"/>
  <c r="AG610" i="15"/>
  <c r="AD610" i="15"/>
  <c r="AG578" i="15"/>
  <c r="AC578" i="15"/>
  <c r="AD578" i="15"/>
  <c r="AC558" i="15"/>
  <c r="AG558" i="15"/>
  <c r="AD558" i="15"/>
  <c r="AG612" i="15"/>
  <c r="AD612" i="15"/>
  <c r="AC612" i="15"/>
  <c r="AG614" i="15"/>
  <c r="AD614" i="15"/>
  <c r="AC614" i="15"/>
  <c r="AG564" i="15"/>
  <c r="AC564" i="15"/>
  <c r="AD564" i="15"/>
  <c r="AD613" i="15"/>
  <c r="AC613" i="15"/>
  <c r="AG613" i="15"/>
  <c r="AG602" i="15"/>
  <c r="AD602" i="15"/>
  <c r="AC602" i="15"/>
  <c r="AC587" i="15"/>
  <c r="AG587" i="15"/>
  <c r="AD587" i="15"/>
  <c r="AG571" i="15"/>
  <c r="AC571" i="15"/>
  <c r="AD571" i="15"/>
  <c r="AG560" i="15"/>
  <c r="AC560" i="15"/>
  <c r="AD560" i="15"/>
  <c r="AC515" i="15"/>
  <c r="AG515" i="15"/>
  <c r="AD515" i="15"/>
  <c r="AG527" i="15"/>
  <c r="AD527" i="15"/>
  <c r="AC527" i="15"/>
  <c r="AC510" i="15"/>
  <c r="AG510" i="15"/>
  <c r="AD510" i="15"/>
  <c r="AG540" i="15"/>
  <c r="AD540" i="15"/>
  <c r="AC540" i="15"/>
  <c r="AC521" i="15"/>
  <c r="AD521" i="15"/>
  <c r="AG521" i="15"/>
  <c r="AG539" i="15"/>
  <c r="AC539" i="15"/>
  <c r="AD539" i="15"/>
  <c r="AC529" i="15"/>
  <c r="AG529" i="15"/>
  <c r="AD529" i="15"/>
  <c r="AG535" i="15"/>
  <c r="AD535" i="15"/>
  <c r="AC535" i="15"/>
  <c r="AG519" i="15"/>
  <c r="AD519" i="15"/>
  <c r="AC519" i="15"/>
  <c r="AD508" i="15"/>
  <c r="AC508" i="15"/>
  <c r="AG508" i="15"/>
  <c r="AG505" i="15"/>
  <c r="AD505" i="15"/>
  <c r="AC505" i="15"/>
  <c r="AG468" i="15"/>
  <c r="AC468" i="15"/>
  <c r="AD468" i="15"/>
  <c r="AG457" i="15"/>
  <c r="AC457" i="15"/>
  <c r="AD457" i="15"/>
  <c r="AG427" i="15"/>
  <c r="AD427" i="15"/>
  <c r="AC427" i="15"/>
  <c r="AG435" i="15"/>
  <c r="AD435" i="15"/>
  <c r="AG478" i="15"/>
  <c r="AD478" i="15"/>
  <c r="AC478" i="15"/>
  <c r="AG425" i="15"/>
  <c r="AD425" i="15"/>
  <c r="AG471" i="15"/>
  <c r="AD471" i="15"/>
  <c r="AC471" i="15"/>
  <c r="AG414" i="15"/>
  <c r="AD414" i="15"/>
  <c r="AC414" i="15"/>
  <c r="AG439" i="15"/>
  <c r="AC439" i="15"/>
  <c r="AD439" i="15"/>
  <c r="AG486" i="15"/>
  <c r="AD486" i="15"/>
  <c r="AG464" i="15"/>
  <c r="AD464" i="15"/>
  <c r="AC464" i="15"/>
  <c r="AG480" i="15"/>
  <c r="AD480" i="15"/>
  <c r="AC480" i="15"/>
  <c r="AG479" i="15"/>
  <c r="AD479" i="15"/>
  <c r="AG450" i="15"/>
  <c r="AD450" i="15"/>
  <c r="AC450" i="15"/>
  <c r="AG494" i="15"/>
  <c r="AD494" i="15"/>
  <c r="AG460" i="15"/>
  <c r="AC460" i="15"/>
  <c r="AD460" i="15"/>
  <c r="AG412" i="15"/>
  <c r="AD412" i="15"/>
  <c r="AC412" i="15"/>
  <c r="AG442" i="15"/>
  <c r="AC442" i="15"/>
  <c r="AD442" i="15"/>
  <c r="AG487" i="15"/>
  <c r="AD487" i="15"/>
  <c r="AG454" i="15"/>
  <c r="AD454" i="15"/>
  <c r="AG475" i="15"/>
  <c r="AD475" i="15"/>
  <c r="AG434" i="15"/>
  <c r="AD434" i="15"/>
  <c r="AC434" i="15"/>
  <c r="AG372" i="15"/>
  <c r="AD372" i="15"/>
  <c r="AC372" i="15"/>
  <c r="AG382" i="15"/>
  <c r="AD382" i="15"/>
  <c r="AC382" i="15"/>
  <c r="AG373" i="15"/>
  <c r="AD373" i="15"/>
  <c r="AC373" i="15"/>
  <c r="AG401" i="15"/>
  <c r="AD401" i="15"/>
  <c r="AC401" i="15"/>
  <c r="AG375" i="15"/>
  <c r="AC375" i="15"/>
  <c r="AD375" i="15"/>
  <c r="AG397" i="15"/>
  <c r="AD397" i="15"/>
  <c r="AC397" i="15"/>
  <c r="AG381" i="15"/>
  <c r="AD381" i="15"/>
  <c r="AG406" i="15"/>
  <c r="AD406" i="15"/>
  <c r="AC406" i="15"/>
  <c r="AG389" i="15"/>
  <c r="AD389" i="15"/>
  <c r="AG371" i="15"/>
  <c r="AD371" i="15"/>
  <c r="AC371" i="15"/>
  <c r="AG356" i="15"/>
  <c r="AD356" i="15"/>
  <c r="AC356" i="15"/>
  <c r="AG323" i="15"/>
  <c r="AD323" i="15"/>
  <c r="AG319" i="15"/>
  <c r="AD319" i="15"/>
  <c r="AC319" i="15"/>
  <c r="AD265" i="15"/>
  <c r="AG265" i="15"/>
  <c r="AG231" i="15"/>
  <c r="AD231" i="15"/>
  <c r="AC231" i="15"/>
  <c r="AD90" i="15"/>
  <c r="AG90" i="15"/>
  <c r="AC90" i="15"/>
  <c r="AG55" i="15"/>
  <c r="AD55" i="15"/>
  <c r="AC55" i="15"/>
  <c r="AD63" i="15"/>
  <c r="AG63" i="15"/>
  <c r="AC63" i="15"/>
  <c r="AG27" i="15"/>
  <c r="AC27" i="15"/>
  <c r="AD27" i="15"/>
  <c r="AC625" i="15"/>
  <c r="AC590" i="15"/>
  <c r="AC619" i="15"/>
  <c r="AC522" i="15"/>
  <c r="AC499" i="15"/>
  <c r="AC475" i="15"/>
  <c r="AC381" i="15"/>
  <c r="AC323" i="15"/>
  <c r="AC234" i="15"/>
  <c r="AC223" i="15"/>
  <c r="AC117" i="15"/>
  <c r="AC58" i="15"/>
  <c r="AC26" i="15"/>
  <c r="AG637" i="15"/>
  <c r="AD637" i="15"/>
  <c r="AC637" i="15"/>
  <c r="AG636" i="15"/>
  <c r="AD636" i="15"/>
  <c r="AC636" i="15"/>
  <c r="AG624" i="15"/>
  <c r="AD624" i="15"/>
  <c r="AC624" i="15"/>
  <c r="AG551" i="15"/>
  <c r="AD551" i="15"/>
  <c r="AC551" i="15"/>
  <c r="AG588" i="15"/>
  <c r="AC588" i="15"/>
  <c r="AD588" i="15"/>
  <c r="AG615" i="15"/>
  <c r="AD615" i="15"/>
  <c r="AC615" i="15"/>
  <c r="AG572" i="15"/>
  <c r="AC572" i="15"/>
  <c r="AD572" i="15"/>
  <c r="AG583" i="15"/>
  <c r="AD583" i="15"/>
  <c r="AC583" i="15"/>
  <c r="AG550" i="15"/>
  <c r="AD550" i="15"/>
  <c r="AC550" i="15"/>
  <c r="AG569" i="15"/>
  <c r="AD569" i="15"/>
  <c r="AC569" i="15"/>
  <c r="AG607" i="15"/>
  <c r="AC607" i="15"/>
  <c r="AD607" i="15"/>
  <c r="AG577" i="15"/>
  <c r="AD577" i="15"/>
  <c r="AC577" i="15"/>
  <c r="AG543" i="15"/>
  <c r="AD543" i="15"/>
  <c r="AC543" i="15"/>
  <c r="AG542" i="15"/>
  <c r="AC542" i="15"/>
  <c r="AD542" i="15"/>
  <c r="AG534" i="15"/>
  <c r="AD534" i="15"/>
  <c r="AC534" i="15"/>
  <c r="AG525" i="15"/>
  <c r="AC525" i="15"/>
  <c r="AD525" i="15"/>
  <c r="AG503" i="15"/>
  <c r="AD503" i="15"/>
  <c r="AC503" i="15"/>
  <c r="AG432" i="15"/>
  <c r="AD432" i="15"/>
  <c r="AG500" i="15"/>
  <c r="AD500" i="15"/>
  <c r="AC500" i="15"/>
  <c r="AG455" i="15"/>
  <c r="AC455" i="15"/>
  <c r="AD455" i="15"/>
  <c r="AG481" i="15"/>
  <c r="AD481" i="15"/>
  <c r="AC481" i="15"/>
  <c r="AG421" i="15"/>
  <c r="AD421" i="15"/>
  <c r="AC421" i="15"/>
  <c r="AG416" i="15"/>
  <c r="AD416" i="15"/>
  <c r="AG470" i="15"/>
  <c r="AC470" i="15"/>
  <c r="AD470" i="15"/>
  <c r="AG472" i="15"/>
  <c r="AD472" i="15"/>
  <c r="AC472" i="15"/>
  <c r="AG365" i="15"/>
  <c r="AD365" i="15"/>
  <c r="AC365" i="15"/>
  <c r="AG384" i="15"/>
  <c r="AD384" i="15"/>
  <c r="AC384" i="15"/>
  <c r="AG363" i="15"/>
  <c r="AD363" i="15"/>
  <c r="AC363" i="15"/>
  <c r="AG386" i="15"/>
  <c r="AD386" i="15"/>
  <c r="AC386" i="15"/>
  <c r="AG376" i="15"/>
  <c r="AD376" i="15"/>
  <c r="AC376" i="15"/>
  <c r="AG318" i="15"/>
  <c r="AD318" i="15"/>
  <c r="AC318" i="15"/>
  <c r="AG289" i="15"/>
  <c r="AD289" i="15"/>
  <c r="AC289" i="15"/>
  <c r="AG281" i="15"/>
  <c r="AD281" i="15"/>
  <c r="AG261" i="15"/>
  <c r="AD261" i="15"/>
  <c r="AC261" i="15"/>
  <c r="AG257" i="15"/>
  <c r="AD257" i="15"/>
  <c r="AC257" i="15"/>
  <c r="AG217" i="15"/>
  <c r="AD217" i="15"/>
  <c r="AC217" i="15"/>
  <c r="AG176" i="15"/>
  <c r="AD176" i="15"/>
  <c r="AC176" i="15"/>
  <c r="AG189" i="15"/>
  <c r="AD189" i="15"/>
  <c r="AC189" i="15"/>
  <c r="AG200" i="15"/>
  <c r="AD200" i="15"/>
  <c r="AC200" i="15"/>
  <c r="AG131" i="15"/>
  <c r="AD131" i="15"/>
  <c r="AC131" i="15"/>
  <c r="AG126" i="15"/>
  <c r="AD126" i="15"/>
  <c r="AC126" i="15"/>
  <c r="AG75" i="15"/>
  <c r="AD75" i="15"/>
  <c r="AC75" i="15"/>
  <c r="AG103" i="15"/>
  <c r="AD103" i="15"/>
  <c r="AC103" i="15"/>
  <c r="AG72" i="15"/>
  <c r="AD72" i="15"/>
  <c r="AG102" i="15"/>
  <c r="AD102" i="15"/>
  <c r="AC102" i="15"/>
  <c r="AG29" i="15"/>
  <c r="AD29" i="15"/>
  <c r="AC29" i="15"/>
  <c r="AG609" i="15"/>
  <c r="AD609" i="15"/>
  <c r="AG568" i="15"/>
  <c r="AD568" i="15"/>
  <c r="AG536" i="15"/>
  <c r="AD536" i="15"/>
  <c r="AG443" i="15"/>
  <c r="AC443" i="15"/>
  <c r="AD443" i="15"/>
  <c r="AG374" i="15"/>
  <c r="AD374" i="15"/>
  <c r="AC374" i="15"/>
  <c r="AD287" i="15"/>
  <c r="AG287" i="15"/>
  <c r="AC287" i="15"/>
  <c r="AD255" i="15"/>
  <c r="AG255" i="15"/>
  <c r="AC255" i="15"/>
  <c r="AG158" i="15"/>
  <c r="AD158" i="15"/>
  <c r="AG134" i="15"/>
  <c r="AD134" i="15"/>
  <c r="AG44" i="15"/>
  <c r="AD44" i="15"/>
  <c r="AC44" i="15"/>
  <c r="AG99" i="15"/>
  <c r="AC99" i="15"/>
  <c r="AD99" i="15"/>
  <c r="AC639" i="15"/>
  <c r="AC463" i="15"/>
  <c r="AC400" i="15"/>
  <c r="AC21" i="15"/>
  <c r="AG305" i="15"/>
  <c r="AD305" i="15"/>
  <c r="AC305" i="15"/>
  <c r="AG642" i="15"/>
  <c r="AD642" i="15"/>
  <c r="AC642" i="15"/>
  <c r="AG641" i="15"/>
  <c r="AC641" i="15"/>
  <c r="AD641" i="15"/>
  <c r="AG2" i="15"/>
  <c r="AD2" i="15"/>
  <c r="AC2" i="15"/>
  <c r="AD629" i="15"/>
  <c r="AG629" i="15"/>
  <c r="AC629" i="15"/>
  <c r="AG638" i="15"/>
  <c r="AD638" i="15"/>
  <c r="AC638" i="15"/>
  <c r="AD632" i="15"/>
  <c r="AG632" i="15"/>
  <c r="AG640" i="15"/>
  <c r="AD640" i="15"/>
  <c r="AC640" i="15"/>
  <c r="AD627" i="15"/>
  <c r="AC627" i="15"/>
  <c r="AG589" i="15"/>
  <c r="AD589" i="15"/>
  <c r="AC589" i="15"/>
  <c r="AD567" i="15"/>
  <c r="AG567" i="15"/>
  <c r="AG611" i="15"/>
  <c r="AD611" i="15"/>
  <c r="AC611" i="15"/>
  <c r="AD594" i="15"/>
  <c r="AC594" i="15"/>
  <c r="AG594" i="15"/>
  <c r="AG553" i="15"/>
  <c r="AD553" i="15"/>
  <c r="AC553" i="15"/>
  <c r="AD616" i="15"/>
  <c r="AG616" i="15"/>
  <c r="AG595" i="15"/>
  <c r="AD595" i="15"/>
  <c r="AC595" i="15"/>
  <c r="AD573" i="15"/>
  <c r="AG573" i="15"/>
  <c r="AC573" i="15"/>
  <c r="AG547" i="15"/>
  <c r="AD547" i="15"/>
  <c r="AC547" i="15"/>
  <c r="AD601" i="15"/>
  <c r="AG601" i="15"/>
  <c r="AG576" i="15"/>
  <c r="AD576" i="15"/>
  <c r="AC576" i="15"/>
  <c r="AD557" i="15"/>
  <c r="AG557" i="15"/>
  <c r="AC557" i="15"/>
  <c r="AG597" i="15"/>
  <c r="AD597" i="15"/>
  <c r="AC597" i="15"/>
  <c r="AD581" i="15"/>
  <c r="AG581" i="15"/>
  <c r="AG554" i="15"/>
  <c r="AD554" i="15"/>
  <c r="AC554" i="15"/>
  <c r="AD608" i="15"/>
  <c r="AC608" i="15"/>
  <c r="AG608" i="15"/>
  <c r="AG604" i="15"/>
  <c r="AD604" i="15"/>
  <c r="AC604" i="15"/>
  <c r="AD584" i="15"/>
  <c r="AG584" i="15"/>
  <c r="AG570" i="15"/>
  <c r="AD570" i="15"/>
  <c r="AC570" i="15"/>
  <c r="AD556" i="15"/>
  <c r="AG556" i="15"/>
  <c r="AC556" i="15"/>
  <c r="AD511" i="15"/>
  <c r="AG511" i="15"/>
  <c r="AG523" i="15"/>
  <c r="AD523" i="15"/>
  <c r="AC523" i="15"/>
  <c r="AG530" i="15"/>
  <c r="AD530" i="15"/>
  <c r="AC530" i="15"/>
  <c r="AD518" i="15"/>
  <c r="AG518" i="15"/>
  <c r="AG517" i="15"/>
  <c r="AD517" i="15"/>
  <c r="AC517" i="15"/>
  <c r="AD528" i="15"/>
  <c r="AG528" i="15"/>
  <c r="AC528" i="15"/>
  <c r="AG533" i="15"/>
  <c r="AD533" i="15"/>
  <c r="AC533" i="15"/>
  <c r="AD513" i="15"/>
  <c r="AG513" i="15"/>
  <c r="AG509" i="15"/>
  <c r="AD509" i="15"/>
  <c r="AC509" i="15"/>
  <c r="AD504" i="15"/>
  <c r="AG504" i="15"/>
  <c r="AC504" i="15"/>
  <c r="AG502" i="15"/>
  <c r="AD502" i="15"/>
  <c r="AC502" i="15"/>
  <c r="AD465" i="15"/>
  <c r="AC465" i="15"/>
  <c r="AG465" i="15"/>
  <c r="AG431" i="15"/>
  <c r="AD431" i="15"/>
  <c r="AC431" i="15"/>
  <c r="AD483" i="15"/>
  <c r="AC483" i="15"/>
  <c r="AG483" i="15"/>
  <c r="AG444" i="15"/>
  <c r="AD444" i="15"/>
  <c r="AC444" i="15"/>
  <c r="AG451" i="15"/>
  <c r="AD451" i="15"/>
  <c r="AC451" i="15"/>
  <c r="AG497" i="15"/>
  <c r="AD497" i="15"/>
  <c r="AC497" i="15"/>
  <c r="AG477" i="15"/>
  <c r="AD477" i="15"/>
  <c r="AC477" i="15"/>
  <c r="AG413" i="15"/>
  <c r="AD413" i="15"/>
  <c r="AC413" i="15"/>
  <c r="AG437" i="15"/>
  <c r="AD437" i="15"/>
  <c r="AC437" i="15"/>
  <c r="AG473" i="15"/>
  <c r="AD473" i="15"/>
  <c r="AC473" i="15"/>
  <c r="AG449" i="15"/>
  <c r="AD449" i="15"/>
  <c r="AC449" i="15"/>
  <c r="AG482" i="15"/>
  <c r="AD482" i="15"/>
  <c r="AC482" i="15"/>
  <c r="AG490" i="15"/>
  <c r="AD490" i="15"/>
  <c r="AG459" i="15"/>
  <c r="AD459" i="15"/>
  <c r="AC459" i="15"/>
  <c r="AG428" i="15"/>
  <c r="AD428" i="15"/>
  <c r="AC428" i="15"/>
  <c r="AG426" i="15"/>
  <c r="AD426" i="15"/>
  <c r="AC426" i="15"/>
  <c r="AG462" i="15"/>
  <c r="AD462" i="15"/>
  <c r="AC462" i="15"/>
  <c r="AG422" i="15"/>
  <c r="AD422" i="15"/>
  <c r="AC422" i="15"/>
  <c r="AG458" i="15"/>
  <c r="AD458" i="15"/>
  <c r="AC458" i="15"/>
  <c r="AG489" i="15"/>
  <c r="AD489" i="15"/>
  <c r="AG370" i="15"/>
  <c r="AD370" i="15"/>
  <c r="AC370" i="15"/>
  <c r="AG391" i="15"/>
  <c r="AD391" i="15"/>
  <c r="AC391" i="15"/>
  <c r="AG362" i="15"/>
  <c r="AD362" i="15"/>
  <c r="AC362" i="15"/>
  <c r="AG385" i="15"/>
  <c r="AD385" i="15"/>
  <c r="AC385" i="15"/>
  <c r="AG398" i="15"/>
  <c r="AD398" i="15"/>
  <c r="AC398" i="15"/>
  <c r="AG367" i="15"/>
  <c r="AD367" i="15"/>
  <c r="AC367" i="15"/>
  <c r="AG392" i="15"/>
  <c r="AD392" i="15"/>
  <c r="AC392" i="15"/>
  <c r="AG368" i="15"/>
  <c r="AD368" i="15"/>
  <c r="AC368" i="15"/>
  <c r="AG405" i="15"/>
  <c r="AD405" i="15"/>
  <c r="AC405" i="15"/>
  <c r="AG379" i="15"/>
  <c r="AD379" i="15"/>
  <c r="AC379" i="15"/>
  <c r="AG369" i="15"/>
  <c r="AD369" i="15"/>
  <c r="AC369" i="15"/>
  <c r="AG300" i="15"/>
  <c r="AD300" i="15"/>
  <c r="AC300" i="15"/>
  <c r="AG307" i="15"/>
  <c r="AD307" i="15"/>
  <c r="AC307" i="15"/>
  <c r="AG313" i="15"/>
  <c r="AD313" i="15"/>
  <c r="AC313" i="15"/>
  <c r="AD304" i="15"/>
  <c r="AC304" i="15"/>
  <c r="AG304" i="15"/>
  <c r="AG290" i="15"/>
  <c r="AD290" i="15"/>
  <c r="AC290" i="15"/>
  <c r="AG283" i="15"/>
  <c r="AD283" i="15"/>
  <c r="AC283" i="15"/>
  <c r="AG270" i="15"/>
  <c r="AD270" i="15"/>
  <c r="AC270" i="15"/>
  <c r="AC266" i="15"/>
  <c r="AD266" i="15"/>
  <c r="AG266" i="15"/>
  <c r="AG264" i="15"/>
  <c r="AC264" i="15"/>
  <c r="AD264" i="15"/>
  <c r="AG242" i="15"/>
  <c r="AC242" i="15"/>
  <c r="AD242" i="15"/>
  <c r="AC258" i="15"/>
  <c r="AD258" i="15"/>
  <c r="AG258" i="15"/>
  <c r="AG251" i="15"/>
  <c r="AC251" i="15"/>
  <c r="AD251" i="15"/>
  <c r="AG222" i="15"/>
  <c r="AC222" i="15"/>
  <c r="AD222" i="15"/>
  <c r="AC208" i="15"/>
  <c r="AD208" i="15"/>
  <c r="AG208" i="15"/>
  <c r="AG193" i="15"/>
  <c r="AC193" i="15"/>
  <c r="AD193" i="15"/>
  <c r="AG201" i="15"/>
  <c r="AC201" i="15"/>
  <c r="AD201" i="15"/>
  <c r="AG182" i="15"/>
  <c r="AC182" i="15"/>
  <c r="AD182" i="15"/>
  <c r="AC185" i="15"/>
  <c r="AG185" i="15"/>
  <c r="AD185" i="15"/>
  <c r="AG159" i="15"/>
  <c r="AC159" i="15"/>
  <c r="AD159" i="15"/>
  <c r="AG204" i="15"/>
  <c r="AC204" i="15"/>
  <c r="AD204" i="15"/>
  <c r="AC155" i="15"/>
  <c r="AD155" i="15"/>
  <c r="AG155" i="15"/>
  <c r="AG129" i="15"/>
  <c r="AC129" i="15"/>
  <c r="AD129" i="15"/>
  <c r="AG146" i="15"/>
  <c r="AC146" i="15"/>
  <c r="AD146" i="15"/>
  <c r="AC130" i="15"/>
  <c r="AG130" i="15"/>
  <c r="AD130" i="15"/>
  <c r="AG115" i="15"/>
  <c r="AC115" i="15"/>
  <c r="AD115" i="15"/>
  <c r="AG81" i="15"/>
  <c r="AC81" i="15"/>
  <c r="AD81" i="15"/>
  <c r="AC91" i="15"/>
  <c r="AD91" i="15"/>
  <c r="AG91" i="15"/>
  <c r="AG66" i="15"/>
  <c r="AC66" i="15"/>
  <c r="AD66" i="15"/>
  <c r="AG43" i="15"/>
  <c r="AC43" i="15"/>
  <c r="AD43" i="15"/>
  <c r="AG33" i="15"/>
  <c r="AC33" i="15"/>
  <c r="AD33" i="15"/>
  <c r="AC46" i="15"/>
  <c r="AD46" i="15"/>
  <c r="AG46" i="15"/>
  <c r="AG30" i="15"/>
  <c r="AC30" i="15"/>
  <c r="AD30" i="15"/>
  <c r="AG65" i="15"/>
  <c r="AC65" i="15"/>
  <c r="AD65" i="15"/>
  <c r="AG59" i="15"/>
  <c r="AC59" i="15"/>
  <c r="AD59" i="15"/>
  <c r="AC76" i="15"/>
  <c r="AG76" i="15"/>
  <c r="AD76" i="15"/>
  <c r="AD15" i="15"/>
  <c r="AG15" i="15"/>
  <c r="AC15" i="15"/>
  <c r="AG11" i="15"/>
  <c r="AC11" i="15"/>
  <c r="AD11" i="15"/>
  <c r="AG277" i="15"/>
  <c r="AD277" i="15"/>
  <c r="AC277" i="15"/>
  <c r="AD241" i="15"/>
  <c r="AG241" i="15"/>
  <c r="AC241" i="15"/>
  <c r="AG237" i="15"/>
  <c r="AD237" i="15"/>
  <c r="AC237" i="15"/>
  <c r="AD202" i="15"/>
  <c r="AG202" i="15"/>
  <c r="AC202" i="15"/>
  <c r="AG174" i="15"/>
  <c r="AD174" i="15"/>
  <c r="AC174" i="15"/>
  <c r="AD128" i="15"/>
  <c r="AG128" i="15"/>
  <c r="AC128" i="15"/>
  <c r="AG119" i="15"/>
  <c r="AD119" i="15"/>
  <c r="AC119" i="15"/>
  <c r="AD39" i="15"/>
  <c r="AG39" i="15"/>
  <c r="AC39" i="15"/>
  <c r="AG85" i="15"/>
  <c r="AC85" i="15"/>
  <c r="AD85" i="15"/>
  <c r="AD10" i="15"/>
  <c r="AG10" i="15"/>
  <c r="AC632" i="15"/>
  <c r="AC568" i="15"/>
  <c r="AC581" i="15"/>
  <c r="AC566" i="15"/>
  <c r="AC541" i="15"/>
  <c r="AC513" i="15"/>
  <c r="AC432" i="15"/>
  <c r="AC389" i="15"/>
  <c r="AC265" i="15"/>
  <c r="AC199" i="15"/>
  <c r="AC158" i="15"/>
  <c r="AC148" i="15"/>
  <c r="AC72" i="15"/>
  <c r="AC92" i="15"/>
  <c r="AG180" i="15"/>
  <c r="AG312" i="15"/>
  <c r="AD312" i="15"/>
  <c r="AG326" i="15"/>
  <c r="AD326" i="15"/>
  <c r="AG295" i="15"/>
  <c r="AD295" i="15"/>
  <c r="AG232" i="15"/>
  <c r="AD232" i="15"/>
  <c r="AG187" i="15"/>
  <c r="AD187" i="15"/>
  <c r="AG172" i="15"/>
  <c r="AD172" i="15"/>
  <c r="AG157" i="15"/>
  <c r="AD157" i="15"/>
  <c r="AC157" i="15"/>
  <c r="AG160" i="15"/>
  <c r="AC160" i="15"/>
  <c r="AD160" i="15"/>
  <c r="AG139" i="15"/>
  <c r="AD139" i="15"/>
  <c r="AC139" i="15"/>
  <c r="AG140" i="15"/>
  <c r="AD140" i="15"/>
  <c r="AG114" i="15"/>
  <c r="AD114" i="15"/>
  <c r="AG100" i="15"/>
  <c r="AC100" i="15"/>
  <c r="AG97" i="15"/>
  <c r="AD97" i="15"/>
  <c r="AG50" i="15"/>
  <c r="AD50" i="15"/>
  <c r="AG94" i="15"/>
  <c r="AD94" i="15"/>
  <c r="AG107" i="15"/>
  <c r="AD107" i="15"/>
  <c r="AG8" i="15"/>
  <c r="AD8" i="15"/>
  <c r="AC8" i="15"/>
  <c r="AG25" i="15"/>
  <c r="AD25" i="15"/>
  <c r="AC25" i="15"/>
  <c r="AG309" i="15"/>
  <c r="AD309" i="15"/>
  <c r="AG320" i="15"/>
  <c r="AD320" i="15"/>
  <c r="AC320" i="15"/>
  <c r="AG282" i="15"/>
  <c r="AD282" i="15"/>
  <c r="AG235" i="15"/>
  <c r="AD235" i="15"/>
  <c r="AG203" i="15"/>
  <c r="AC203" i="15"/>
  <c r="AG216" i="15"/>
  <c r="AD216" i="15"/>
  <c r="AG163" i="15"/>
  <c r="AD163" i="15"/>
  <c r="AG132" i="15"/>
  <c r="AC132" i="15"/>
  <c r="AG121" i="15"/>
  <c r="AC121" i="15"/>
  <c r="AD121" i="15"/>
  <c r="AG54" i="15"/>
  <c r="AD54" i="15"/>
  <c r="AC54" i="15"/>
  <c r="AG35" i="15"/>
  <c r="AC35" i="15"/>
  <c r="AD35" i="15"/>
  <c r="AG14" i="15"/>
  <c r="AD14" i="15"/>
  <c r="AC14" i="15"/>
  <c r="AG314" i="15"/>
  <c r="AD314" i="15"/>
  <c r="AC314" i="15"/>
  <c r="AG301" i="15"/>
  <c r="AD301" i="15"/>
  <c r="AC301" i="15"/>
  <c r="AG294" i="15"/>
  <c r="AD294" i="15"/>
  <c r="AG279" i="15"/>
  <c r="AD279" i="15"/>
  <c r="AG243" i="15"/>
  <c r="AD243" i="15"/>
  <c r="AC243" i="15"/>
  <c r="AG239" i="15"/>
  <c r="AD239" i="15"/>
  <c r="AG224" i="15"/>
  <c r="AC224" i="15"/>
  <c r="AG219" i="15"/>
  <c r="AD219" i="15"/>
  <c r="AG188" i="15"/>
  <c r="AC188" i="15"/>
  <c r="AG178" i="15"/>
  <c r="AD178" i="15"/>
  <c r="AG142" i="15"/>
  <c r="AD142" i="15"/>
  <c r="AG150" i="15"/>
  <c r="AD150" i="15"/>
  <c r="AG125" i="15"/>
  <c r="AD125" i="15"/>
  <c r="AC125" i="15"/>
  <c r="AG86" i="15"/>
  <c r="AD86" i="15"/>
  <c r="AG48" i="15"/>
  <c r="AD48" i="15"/>
  <c r="AG40" i="15"/>
  <c r="AD40" i="15"/>
  <c r="AC40" i="15"/>
  <c r="AG49" i="15"/>
  <c r="AD49" i="15"/>
  <c r="AG57" i="15"/>
  <c r="AC57" i="15"/>
  <c r="AG31" i="15"/>
  <c r="AC31" i="15"/>
  <c r="AG87" i="15"/>
  <c r="AD87" i="15"/>
  <c r="AC87" i="15"/>
  <c r="AG24" i="15"/>
  <c r="AD24" i="15"/>
  <c r="AG293" i="15"/>
  <c r="AD293" i="15"/>
  <c r="AC293" i="15"/>
  <c r="AG275" i="15"/>
  <c r="AD275" i="15"/>
  <c r="AC275" i="15"/>
  <c r="AG254" i="15"/>
  <c r="AD254" i="15"/>
  <c r="AG195" i="15"/>
  <c r="AD195" i="15"/>
  <c r="AG169" i="15"/>
  <c r="AD169" i="15"/>
  <c r="AG183" i="15"/>
  <c r="AC183" i="15"/>
  <c r="AD183" i="15"/>
  <c r="AG137" i="15"/>
  <c r="AC137" i="15"/>
  <c r="AD137" i="15"/>
  <c r="AG149" i="15"/>
  <c r="AD149" i="15"/>
  <c r="AG68" i="15"/>
  <c r="AC68" i="15"/>
  <c r="AD68" i="15"/>
  <c r="AG38" i="15"/>
  <c r="AC38" i="15"/>
  <c r="AD38" i="15"/>
  <c r="AG105" i="15"/>
  <c r="AC105" i="15"/>
  <c r="AD105" i="15"/>
  <c r="AG80" i="15"/>
  <c r="AD80" i="15"/>
  <c r="AC80" i="15"/>
  <c r="AG93" i="15"/>
  <c r="AD93" i="15"/>
  <c r="AC93" i="15"/>
  <c r="AG6" i="15"/>
  <c r="AC6" i="15"/>
  <c r="AD6" i="15"/>
  <c r="AC312" i="15"/>
  <c r="AC295" i="15"/>
  <c r="AC169" i="15"/>
  <c r="AC167" i="15"/>
  <c r="AD311" i="15"/>
  <c r="AD291" i="15"/>
  <c r="AD267" i="15"/>
  <c r="AD100" i="15"/>
  <c r="AC309" i="15"/>
  <c r="AC326" i="15"/>
  <c r="AC294" i="15"/>
  <c r="AC267" i="15"/>
  <c r="AC252" i="15"/>
  <c r="AC239" i="15"/>
  <c r="AC196" i="15"/>
  <c r="AC153" i="15"/>
  <c r="AC163" i="15"/>
  <c r="AC34" i="15"/>
  <c r="AC28" i="15"/>
  <c r="AC24" i="15"/>
  <c r="AD322" i="15"/>
  <c r="AD321" i="15"/>
  <c r="AD284" i="15"/>
  <c r="AD224" i="15"/>
  <c r="AD196" i="15"/>
  <c r="AD167" i="15"/>
  <c r="AD28" i="15"/>
  <c r="AG310" i="15"/>
  <c r="AD310" i="15"/>
  <c r="AG308" i="15"/>
  <c r="AD308" i="15"/>
  <c r="AC308" i="15"/>
  <c r="AG273" i="15"/>
  <c r="AD273" i="15"/>
  <c r="AC273" i="15"/>
  <c r="AG271" i="15"/>
  <c r="AD271" i="15"/>
  <c r="AG259" i="15"/>
  <c r="AC259" i="15"/>
  <c r="AG248" i="15"/>
  <c r="AD248" i="15"/>
  <c r="AG240" i="15"/>
  <c r="AC240" i="15"/>
  <c r="AG253" i="15"/>
  <c r="AD253" i="15"/>
  <c r="AG215" i="15"/>
  <c r="AD215" i="15"/>
  <c r="AG162" i="15"/>
  <c r="AD162" i="15"/>
  <c r="AC162" i="15"/>
  <c r="AG206" i="15"/>
  <c r="AD206" i="15"/>
  <c r="AC206" i="15"/>
  <c r="AG207" i="15"/>
  <c r="AD207" i="15"/>
  <c r="AG209" i="15"/>
  <c r="AD209" i="15"/>
  <c r="AG211" i="15"/>
  <c r="AD211" i="15"/>
  <c r="AG190" i="15"/>
  <c r="AD190" i="15"/>
  <c r="AG151" i="15"/>
  <c r="AD151" i="15"/>
  <c r="AG120" i="15"/>
  <c r="AD120" i="15"/>
  <c r="AG133" i="15"/>
  <c r="AD133" i="15"/>
  <c r="AC133" i="15"/>
  <c r="AG124" i="15"/>
  <c r="AC124" i="15"/>
  <c r="AG116" i="15"/>
  <c r="AD116" i="15"/>
  <c r="AG67" i="15"/>
  <c r="AD67" i="15"/>
  <c r="AC67" i="15"/>
  <c r="AG79" i="15"/>
  <c r="AD79" i="15"/>
  <c r="AG82" i="15"/>
  <c r="AD82" i="15"/>
  <c r="AC82" i="15"/>
  <c r="AG108" i="15"/>
  <c r="AD108" i="15"/>
  <c r="AC108" i="15"/>
  <c r="AG74" i="15"/>
  <c r="AD74" i="15"/>
  <c r="AG41" i="15"/>
  <c r="AD41" i="15"/>
  <c r="AC41" i="15"/>
  <c r="AG19" i="15"/>
  <c r="AD19" i="15"/>
  <c r="AG22" i="15"/>
  <c r="AD22" i="15"/>
  <c r="AC22" i="15"/>
  <c r="AG306" i="15"/>
  <c r="AD306" i="15"/>
  <c r="AC306" i="15"/>
  <c r="AG262" i="15"/>
  <c r="AD262" i="15"/>
  <c r="AG244" i="15"/>
  <c r="AD244" i="15"/>
  <c r="AG250" i="15"/>
  <c r="AC250" i="15"/>
  <c r="AD250" i="15"/>
  <c r="AG173" i="15"/>
  <c r="AD173" i="15"/>
  <c r="AG179" i="15"/>
  <c r="AC179" i="15"/>
  <c r="AD179" i="15"/>
  <c r="AG218" i="15"/>
  <c r="AC218" i="15"/>
  <c r="AG210" i="15"/>
  <c r="AC210" i="15"/>
  <c r="AG147" i="15"/>
  <c r="AD147" i="15"/>
  <c r="AC147" i="15"/>
  <c r="AG112" i="15"/>
  <c r="AD112" i="15"/>
  <c r="AC112" i="15"/>
  <c r="AG36" i="15"/>
  <c r="AD36" i="15"/>
  <c r="AC36" i="15"/>
  <c r="AG77" i="15"/>
  <c r="AD77" i="15"/>
  <c r="AC77" i="15"/>
  <c r="AG73" i="15"/>
  <c r="AC73" i="15"/>
  <c r="AD73" i="15"/>
  <c r="AG16" i="15"/>
  <c r="AD16" i="15"/>
  <c r="AC16" i="15"/>
  <c r="AG12" i="15"/>
  <c r="AD12" i="15"/>
  <c r="AC12" i="15"/>
  <c r="AC282" i="15"/>
  <c r="AC279" i="15"/>
  <c r="AC248" i="15"/>
  <c r="AC254" i="15"/>
  <c r="AC191" i="15"/>
  <c r="AC219" i="15"/>
  <c r="AC211" i="15"/>
  <c r="AC4" i="15"/>
  <c r="AD191" i="15"/>
  <c r="AD34" i="15"/>
  <c r="AC322" i="15"/>
  <c r="AC303" i="15"/>
  <c r="AC321" i="15"/>
  <c r="AC284" i="15"/>
  <c r="AC244" i="15"/>
  <c r="AC247" i="15"/>
  <c r="AC215" i="15"/>
  <c r="AC216" i="15"/>
  <c r="AC187" i="15"/>
  <c r="AC207" i="15"/>
  <c r="AC190" i="15"/>
  <c r="AC149" i="15"/>
  <c r="AC150" i="15"/>
  <c r="AC114" i="15"/>
  <c r="AC79" i="15"/>
  <c r="AC97" i="15"/>
  <c r="AC50" i="15"/>
  <c r="AC60" i="15"/>
  <c r="AC107" i="15"/>
  <c r="AC19" i="15"/>
  <c r="AD315" i="15"/>
  <c r="AD269" i="15"/>
  <c r="AD252" i="15"/>
  <c r="AD240" i="15"/>
  <c r="AD218" i="15"/>
  <c r="AD124" i="15"/>
  <c r="AD57" i="15"/>
  <c r="AD60" i="15"/>
  <c r="AD4" i="15"/>
</calcChain>
</file>

<file path=xl/sharedStrings.xml><?xml version="1.0" encoding="utf-8"?>
<sst xmlns="http://schemas.openxmlformats.org/spreadsheetml/2006/main" count="8328" uniqueCount="1663">
  <si>
    <t>Accorde Alapkezelő Zrt.</t>
  </si>
  <si>
    <t>Accorde Abacus Alap</t>
  </si>
  <si>
    <t>HU0000716402</t>
  </si>
  <si>
    <t>Nyíltvégű</t>
  </si>
  <si>
    <t>Határozatlan</t>
  </si>
  <si>
    <t>Származtatott</t>
  </si>
  <si>
    <t>Abszolút hozamú alap</t>
  </si>
  <si>
    <t>Külföldi</t>
  </si>
  <si>
    <t>HUF</t>
  </si>
  <si>
    <t>éves</t>
  </si>
  <si>
    <t>Accorde Global Alap</t>
  </si>
  <si>
    <t>HU0000716428</t>
  </si>
  <si>
    <t>Accorde Prizma Alap</t>
  </si>
  <si>
    <t>HU0000716410</t>
  </si>
  <si>
    <t>Accorde Selection Részvény Alap</t>
  </si>
  <si>
    <t>HU0000716436</t>
  </si>
  <si>
    <t>Értékpapír</t>
  </si>
  <si>
    <t>Részvényalap</t>
  </si>
  <si>
    <t>Accorde Omega Származtatott Részalap</t>
  </si>
  <si>
    <t>HU0000717616</t>
  </si>
  <si>
    <t>HU0000717590</t>
  </si>
  <si>
    <t>Accorde Prémium Alapok Alapja</t>
  </si>
  <si>
    <t>Accorde Prémium Alapok Alapja A Sorozat</t>
  </si>
  <si>
    <t>HU0000716147</t>
  </si>
  <si>
    <t>Alapok alapja</t>
  </si>
  <si>
    <t>Accorde Prémium Alapok Alapja B Sorozat</t>
  </si>
  <si>
    <t>HU0000716139</t>
  </si>
  <si>
    <t>EUR</t>
  </si>
  <si>
    <t>Accorde Prémium Alapok Alapja C Sorozat</t>
  </si>
  <si>
    <t>HU0000716154</t>
  </si>
  <si>
    <t>USD</t>
  </si>
  <si>
    <t>Accorde CVK2 Alapok Alapja</t>
  </si>
  <si>
    <t>Accorde CVK2 Alapok Alapja A Sorozat</t>
  </si>
  <si>
    <t>HU0000716519</t>
  </si>
  <si>
    <t>Accorde CVK2 Alapok Alapja B Sorozat</t>
  </si>
  <si>
    <t>HU0000716501</t>
  </si>
  <si>
    <t>Accorde CVK2 Alapok Alapja C Sorozat</t>
  </si>
  <si>
    <t>HU0000717145</t>
  </si>
  <si>
    <t>Accorde CVK3 Alapok Alapja</t>
  </si>
  <si>
    <t>Accorde CVK3 Alapok Alapja A Sorozat</t>
  </si>
  <si>
    <t>HU0000716527</t>
  </si>
  <si>
    <t>Accorde CVK3 Alapok Alapja B Sorozat</t>
  </si>
  <si>
    <t>HU0000716535</t>
  </si>
  <si>
    <t>Accorde CVK3 Alapok Alapja C Sorozat</t>
  </si>
  <si>
    <t>HU0000717152</t>
  </si>
  <si>
    <t>White Befektetési alap</t>
  </si>
  <si>
    <t>HU0000718671</t>
  </si>
  <si>
    <t>Accorde Első Román Részvényalap</t>
  </si>
  <si>
    <t>Accorde Első Román Részvényalap A sorozat</t>
  </si>
  <si>
    <t>HU0000718606</t>
  </si>
  <si>
    <t>Accorde Első Román Részvényalap B sorozat</t>
  </si>
  <si>
    <t>HU0000718614</t>
  </si>
  <si>
    <t>Accorde Első Román Részvényalap I sorozat</t>
  </si>
  <si>
    <t>HU0000718622</t>
  </si>
  <si>
    <t>Accorde Abszolút Hozamú Kötvény Alapok Alapja</t>
  </si>
  <si>
    <t>Accorde Abszolút Hozamú Kötvény Alapok Alapja A sorozat</t>
  </si>
  <si>
    <t>HU0000719232</t>
  </si>
  <si>
    <t>Accorde Abszolút Hozamú Kötvény Alapok Alapja B sorozat</t>
  </si>
  <si>
    <t>HU0000719240</t>
  </si>
  <si>
    <t>Aegon Alfa Abszolút Hozamú Befektetési Alap</t>
  </si>
  <si>
    <t>A</t>
  </si>
  <si>
    <t>HU0000703970</t>
  </si>
  <si>
    <t>B</t>
  </si>
  <si>
    <t>HU0000708318</t>
  </si>
  <si>
    <t>PLN</t>
  </si>
  <si>
    <t>C</t>
  </si>
  <si>
    <t>HU0000716006</t>
  </si>
  <si>
    <t>CZK</t>
  </si>
  <si>
    <t>E</t>
  </si>
  <si>
    <t>HU0000715982</t>
  </si>
  <si>
    <t>I</t>
  </si>
  <si>
    <t>HU0000715974</t>
  </si>
  <si>
    <t>R</t>
  </si>
  <si>
    <t>HU0000712286</t>
  </si>
  <si>
    <t>U</t>
  </si>
  <si>
    <t>HU0000715990</t>
  </si>
  <si>
    <t>HU0000705272</t>
  </si>
  <si>
    <t>HU0000705934 </t>
  </si>
  <si>
    <t>Aegon Belföldi Kötvény Befektetési Alap</t>
  </si>
  <si>
    <t>HU0000702493</t>
  </si>
  <si>
    <t>Hosszú kötvényalap</t>
  </si>
  <si>
    <t>Hazai</t>
  </si>
  <si>
    <t>HU0000718127</t>
  </si>
  <si>
    <t>Aegon BondMaxx Abszolút Hozamú Kötvény Befektetési Alap</t>
  </si>
  <si>
    <t>HU0000709597</t>
  </si>
  <si>
    <t>Szabad futamidejű kötvényalap</t>
  </si>
  <si>
    <t>HU0000717400</t>
  </si>
  <si>
    <t>HU0000709605</t>
  </si>
  <si>
    <t>P</t>
  </si>
  <si>
    <t>HU0000712401</t>
  </si>
  <si>
    <t>HU0000712260</t>
  </si>
  <si>
    <t>Aegon Feltörekvő Európa Kötvény Befektetési Alap</t>
  </si>
  <si>
    <t>HU0000706114</t>
  </si>
  <si>
    <t>HU0000718408</t>
  </si>
  <si>
    <t>HU0000718416</t>
  </si>
  <si>
    <t>Aegon IstanBull Részvény Befektetési Alap</t>
  </si>
  <si>
    <t>HU0000707419</t>
  </si>
  <si>
    <t>HU0000709522</t>
  </si>
  <si>
    <t>L</t>
  </si>
  <si>
    <t>HU0000713151</t>
  </si>
  <si>
    <t>HU0000710165</t>
  </si>
  <si>
    <t>T</t>
  </si>
  <si>
    <t>HU0000710173</t>
  </si>
  <si>
    <t>TRY</t>
  </si>
  <si>
    <t>Aegon Közép-Európai Részvény Befektetési Alap</t>
  </si>
  <si>
    <t>HU0000702501</t>
  </si>
  <si>
    <t>HU0000705926</t>
  </si>
  <si>
    <t>HU0000717392</t>
  </si>
  <si>
    <t>HU0000709530</t>
  </si>
  <si>
    <t>Aegon Lengyel Kötvény Befektetési Alap</t>
  </si>
  <si>
    <t>HU0000705256</t>
  </si>
  <si>
    <t>HU0000710942</t>
  </si>
  <si>
    <t>HU0000713565</t>
  </si>
  <si>
    <t>Aegon Lengyel Pénzpiaci Befektetési Alap</t>
  </si>
  <si>
    <t>HU0000711619</t>
  </si>
  <si>
    <t>Pénzpiaci alap</t>
  </si>
  <si>
    <t>HU0000711601</t>
  </si>
  <si>
    <t>Aegon Lengyel Részvény Befektetési Alap</t>
  </si>
  <si>
    <t>HU0000710843</t>
  </si>
  <si>
    <t>HU0000710850</t>
  </si>
  <si>
    <t>Aegon Maraton Aktív Vegyes Befektetési Alap</t>
  </si>
  <si>
    <t>HU0000714886</t>
  </si>
  <si>
    <t>HU0000716055</t>
  </si>
  <si>
    <t>HU0000714894</t>
  </si>
  <si>
    <t>HU0000714928</t>
  </si>
  <si>
    <t>HU0000714910</t>
  </si>
  <si>
    <t>HU0000714936</t>
  </si>
  <si>
    <t>HU0000714902</t>
  </si>
  <si>
    <t>Aegon MegaTrend Részvény Befektetési Alapok Alapja</t>
  </si>
  <si>
    <t>HU0000705520</t>
  </si>
  <si>
    <t>HU0000707195</t>
  </si>
  <si>
    <t>Aegon MoneyMaxx Expressz Abszolút Hozamú Befektetési Alap</t>
  </si>
  <si>
    <t>HU0000703145</t>
  </si>
  <si>
    <t>HU0000716048</t>
  </si>
  <si>
    <t>HU0000716030</t>
  </si>
  <si>
    <t>HU0000716014</t>
  </si>
  <si>
    <t>HU0000712385</t>
  </si>
  <si>
    <t>HU0000712278</t>
  </si>
  <si>
    <t>HU0000716022</t>
  </si>
  <si>
    <t>Aegon Nemzetközi Kötvény Befektetési Alap</t>
  </si>
  <si>
    <t>HU0000702477</t>
  </si>
  <si>
    <t>Aegon Nemzetközi Részvény Befektetési Alap</t>
  </si>
  <si>
    <t>HU0000702485</t>
  </si>
  <si>
    <t>HU0000705918 </t>
  </si>
  <si>
    <t>HU0000712393</t>
  </si>
  <si>
    <t>Aegon ÓzonMaxx Abszolút Hozamú Befektetési Alap</t>
  </si>
  <si>
    <t>HU0000705157</t>
  </si>
  <si>
    <t>Aegon Panoráma Származtatott Befektetési Alap</t>
  </si>
  <si>
    <t>HU0000714266</t>
  </si>
  <si>
    <t>HU0000714274</t>
  </si>
  <si>
    <t>HU0000714308</t>
  </si>
  <si>
    <t>HU0000714290</t>
  </si>
  <si>
    <t>HU0000714316</t>
  </si>
  <si>
    <t>HU0000714282</t>
  </si>
  <si>
    <t>Aegon Pénzpiaci Befektetési Alap</t>
  </si>
  <si>
    <t>HU0000702303</t>
  </si>
  <si>
    <t>HU0000718135</t>
  </si>
  <si>
    <t>Aegon Prémium Dynamic Alapokba Fektető Részalap</t>
  </si>
  <si>
    <t>HU0000716105</t>
  </si>
  <si>
    <t>Dinamikus vegyes alap</t>
  </si>
  <si>
    <t>Aegon Prémium Everest Alapokba Fektető Részalap</t>
  </si>
  <si>
    <t>HU0000716113</t>
  </si>
  <si>
    <t>Aegon Prémium Expert Alapokba Fektető Részalap</t>
  </si>
  <si>
    <t>HU0000716097</t>
  </si>
  <si>
    <t>Aegon Russia Részvény Befektetési Alap</t>
  </si>
  <si>
    <t>HU0000707401</t>
  </si>
  <si>
    <t>HU0000709514</t>
  </si>
  <si>
    <t>HU0000713144</t>
  </si>
  <si>
    <t>HU0000710157</t>
  </si>
  <si>
    <t>Aegon Smart Money Befektetési Alapok Alapja</t>
  </si>
  <si>
    <t>HU0000708169</t>
  </si>
  <si>
    <t>Aegon Tempó Andante 1 Alapokba Fektető Részalap</t>
  </si>
  <si>
    <t>HU0000714068</t>
  </si>
  <si>
    <t>Kötvénytúlsúlyos vegyes alap</t>
  </si>
  <si>
    <t>Aegon Tempó Andante 2 Alapokba Fektető Részalap</t>
  </si>
  <si>
    <t>HU0000714076</t>
  </si>
  <si>
    <t>Aegon Tempó Andante 3 Alapokba Fektető Részalap</t>
  </si>
  <si>
    <t>HU0000714084</t>
  </si>
  <si>
    <t>Aegon Tempó Moderato 4 Alapokba Fektető Részalap</t>
  </si>
  <si>
    <t>HU0000714092</t>
  </si>
  <si>
    <t>Kiegyensúlyozott vegyes alap</t>
  </si>
  <si>
    <t>Aegon Tempó Moderato 5 Alapokba Fektető Részalap</t>
  </si>
  <si>
    <t>HU0000714100</t>
  </si>
  <si>
    <t>Aegon Tempó Moderato 6 Alapokba Fektető Részalap</t>
  </si>
  <si>
    <t>HU0000714118</t>
  </si>
  <si>
    <t>Aegon Tempó Moderato 7 Alapokba Fektető Részalap</t>
  </si>
  <si>
    <t>HU0000714126</t>
  </si>
  <si>
    <t>Aegon Tempó Allegro 8 Alapokba Fektető Részalap</t>
  </si>
  <si>
    <t>HU0000714134</t>
  </si>
  <si>
    <t>Aegon Tempó Allegro 9 Alapokba Fektető Részalap</t>
  </si>
  <si>
    <t>HU0000714142</t>
  </si>
  <si>
    <t>Aegon Tempó Allegro 10 Alapokba Fektető Részalap</t>
  </si>
  <si>
    <t>HU0000714159</t>
  </si>
  <si>
    <t>Allianz Alapkezelő Zrt.</t>
  </si>
  <si>
    <t>Allianz Rövid Kötvény Befektetési Alap</t>
  </si>
  <si>
    <t>HU0000707146</t>
  </si>
  <si>
    <t>Rövid kötvényalap</t>
  </si>
  <si>
    <t>Allianz Kötvény Befektetési Alap</t>
  </si>
  <si>
    <t>HU0000708201</t>
  </si>
  <si>
    <t>Allianz Indexkövető Részvény Befektetési Alap</t>
  </si>
  <si>
    <t>HU0000708375</t>
  </si>
  <si>
    <t>Indexkövető</t>
  </si>
  <si>
    <t>részvényalap</t>
  </si>
  <si>
    <t>Magyar Posta Rövid Kötvény Befektetési Alap</t>
  </si>
  <si>
    <t>HU0000713706</t>
  </si>
  <si>
    <t>Amundi Aranysárkány Ázsiai Alapok Alapja</t>
  </si>
  <si>
    <t>Amundi Aranysárkány Ázsiai Alapok Alapja A sorozat</t>
  </si>
  <si>
    <t>HU0000705330</t>
  </si>
  <si>
    <t>Amundi Aranysárkány Ázsiai Alapok Alapja I sorozat</t>
  </si>
  <si>
    <t>HU0000706692</t>
  </si>
  <si>
    <t>Amundi Horizont 2020 Alap</t>
  </si>
  <si>
    <t>Amundi Horizont 2020 Alap A sorozat</t>
  </si>
  <si>
    <t>HU0000710322</t>
  </si>
  <si>
    <t>Amundi Horizont 2020 Alap Komfort sorozat</t>
  </si>
  <si>
    <t>HU0000710371</t>
  </si>
  <si>
    <t>Amundi Horizont 2025 Alap</t>
  </si>
  <si>
    <t>Amundi Horizont 2025 Alap A sorozat</t>
  </si>
  <si>
    <t>HU0000710330</t>
  </si>
  <si>
    <t>HU0000710348</t>
  </si>
  <si>
    <t>Amundi Közép-Európai Részvény Alap</t>
  </si>
  <si>
    <t>Amundi Közép-Európai Részvény Alap A sorozat</t>
  </si>
  <si>
    <t>HU0000701891</t>
  </si>
  <si>
    <t>Amundi Közép-Európai Részvény Alap I sorozat</t>
  </si>
  <si>
    <t>HU0000706668</t>
  </si>
  <si>
    <t>Amundi Közép-Európai Részvény Alap U sorozat</t>
  </si>
  <si>
    <t>HU0000718184</t>
  </si>
  <si>
    <t>Amundi Magyar Indexkövető Részvény Alap</t>
  </si>
  <si>
    <t>Amundi Magyar Indexkövető Részvény Alap A sorozat</t>
  </si>
  <si>
    <t>HU0000701842</t>
  </si>
  <si>
    <t>Amundi Magyar Indexkövető Részvény Alap I sorozat</t>
  </si>
  <si>
    <t>HU0000709811</t>
  </si>
  <si>
    <t>Amundi Magyar Indexkövető Részvény Alap U sorozat</t>
  </si>
  <si>
    <t>HU0000718218</t>
  </si>
  <si>
    <t>Amundi Magyar Kötvény Alap</t>
  </si>
  <si>
    <t>Amundi Magyar Kötvény Alap A sorozat</t>
  </si>
  <si>
    <t>HU0000701834</t>
  </si>
  <si>
    <t>Amundi Magyar Kötvény Alap I sorozat</t>
  </si>
  <si>
    <t>HU0000706635</t>
  </si>
  <si>
    <t>HU0000701909</t>
  </si>
  <si>
    <t>HU0000704168</t>
  </si>
  <si>
    <t>Amundi Nemzetközi Vegyes Alapok Alapja</t>
  </si>
  <si>
    <t>Amundi Nemzetközi Vegyes Alapok Alapja D sorozat</t>
  </si>
  <si>
    <t>HU0000701941</t>
  </si>
  <si>
    <t>Amundi Nemzetközi Vegyes Alapok Alapja A sorozat</t>
  </si>
  <si>
    <t>HU0000706643</t>
  </si>
  <si>
    <t>Amundi Nemzetközi Vegyes Alapok Alapja I sorozat</t>
  </si>
  <si>
    <t>HU0000706650</t>
  </si>
  <si>
    <t>Amundi Selecta Európai Részvény Alapok Alapja</t>
  </si>
  <si>
    <t>Amundi Selecta Európai Részvény Alapok Alapja A sorozat</t>
  </si>
  <si>
    <t>HU0000702014</t>
  </si>
  <si>
    <t>Amundi Selecta Európai Részvény Alapok Alapja I sorozat</t>
  </si>
  <si>
    <t>HU0000706676</t>
  </si>
  <si>
    <t>Amundi Selecta Európai Részvény Alapok Alapja U sorozat</t>
  </si>
  <si>
    <t>HU0000718192</t>
  </si>
  <si>
    <t>Amundi USA Devizarészvény Alapok Alapja</t>
  </si>
  <si>
    <t>Amundi USA Devizarészvény Alapok Alapja A sorozat</t>
  </si>
  <si>
    <t>HU0000701883</t>
  </si>
  <si>
    <t>Amundi USA Devizarészvény Alapok Alapja I sorozat</t>
  </si>
  <si>
    <t>HU0000706684</t>
  </si>
  <si>
    <t>Amundi USA Devizarészvény Alapok Alapja U sorozat</t>
  </si>
  <si>
    <t>HU0000718200</t>
  </si>
  <si>
    <t>HU0000711353</t>
  </si>
  <si>
    <t>HU0000712666</t>
  </si>
  <si>
    <t>HU0000712674</t>
  </si>
  <si>
    <t>HU0000715248</t>
  </si>
  <si>
    <t>HU0000711296</t>
  </si>
  <si>
    <t>Amundi My Portfolio Alapok Alapja</t>
  </si>
  <si>
    <t>HU0000717418</t>
  </si>
  <si>
    <t>HU0005879719</t>
  </si>
  <si>
    <t>Közvetlen ingatlanokba fektető alap</t>
  </si>
  <si>
    <t>BF Money EMEA Részvény Alap</t>
  </si>
  <si>
    <t>HU0000707039</t>
  </si>
  <si>
    <t>BF Money EMEA Részvény Alap CZK sorozat</t>
  </si>
  <si>
    <t>HU0000707120</t>
  </si>
  <si>
    <t>egyéb</t>
  </si>
  <si>
    <t>BF Money EMEA Részvény Alap EUR sorozat</t>
  </si>
  <si>
    <t>BF Money EMEA Részvény Alap HUF sorozat</t>
  </si>
  <si>
    <t>HU0000709837</t>
  </si>
  <si>
    <t>BF Money EMEA Részvény Alap U sorozat</t>
  </si>
  <si>
    <t>HU0000712989</t>
  </si>
  <si>
    <t>BF Money Fejlett Piaci Részvény Alap</t>
  </si>
  <si>
    <t>HU0000701552</t>
  </si>
  <si>
    <t>BF Money Fejlett Piaci Részvény Alap A sorozat</t>
  </si>
  <si>
    <t>BF Money Fejlett Piaci Részvény Alap I sorozat</t>
  </si>
  <si>
    <t>HU0000715438</t>
  </si>
  <si>
    <t>BF Money Fejlett Piaci Részvény Alap U sorozat</t>
  </si>
  <si>
    <t>HU0000713003</t>
  </si>
  <si>
    <t>BF Money Fejlett Piaci Részvény Alap USD sorozat</t>
  </si>
  <si>
    <t>HU0000715271</t>
  </si>
  <si>
    <t>BF Money Feltörekvő Piaci DevizaKötvény Alap</t>
  </si>
  <si>
    <t>HU0000708615</t>
  </si>
  <si>
    <t>BF Money Feltörekvő Piaci DevizaKötvény Alap CZK sorozat</t>
  </si>
  <si>
    <t>HU0000709860</t>
  </si>
  <si>
    <t>BF Money Feltörekvő Piaci DevizaKötvény Alap HUF sorozat</t>
  </si>
  <si>
    <t>BF Money Feltörekvő Piaci DevizaKötvény Alap U sorozat</t>
  </si>
  <si>
    <t>HU0000712955</t>
  </si>
  <si>
    <t>BF Money Feltörekvő Piaci DevizaKötvény Alap USD sorozat</t>
  </si>
  <si>
    <t>HU0000711239</t>
  </si>
  <si>
    <t>BF Money Feltörekvő Piaci Részvény Alap</t>
  </si>
  <si>
    <t>HU0000708623</t>
  </si>
  <si>
    <t>BF Money Feltörekvő Piaci Részvény Alap CZK sorozat</t>
  </si>
  <si>
    <t>HU0000709852</t>
  </si>
  <si>
    <t>BF Money Feltörekvő Piaci Részvény Alap HUF sorozat</t>
  </si>
  <si>
    <t>BF Money Feltörekvő Piaci Részvény Alap I sorozat</t>
  </si>
  <si>
    <t>HU0000715461</t>
  </si>
  <si>
    <t>BF Money Feltörekvő Piaci Részvény Alap U sorozat</t>
  </si>
  <si>
    <t>HU0000712997</t>
  </si>
  <si>
    <t>BF Money Közép-Európai Részvény Alap</t>
  </si>
  <si>
    <t>HU0000702717</t>
  </si>
  <si>
    <t>BF Money Köz-Eu Részvény Alap CZK Sorozat</t>
  </si>
  <si>
    <t>HU0000709845</t>
  </si>
  <si>
    <t>BF Money Köz-Eu Részvény Alap EUR Sorozat</t>
  </si>
  <si>
    <t>HU0000706387</t>
  </si>
  <si>
    <t>BF Money Köz-Eu Részvény Alap HUF Sorozat</t>
  </si>
  <si>
    <t>BF Money Köz-Eu Részvény Alap I sorozat</t>
  </si>
  <si>
    <t>HU0000715479</t>
  </si>
  <si>
    <t>BF Money Köz-Eu Részvény Alap U Sorozat</t>
  </si>
  <si>
    <t>HU0000712971</t>
  </si>
  <si>
    <t>BFM Balanced Alap</t>
  </si>
  <si>
    <t>HU0000707187</t>
  </si>
  <si>
    <t>BFM Konzervativni Kötvény Alap</t>
  </si>
  <si>
    <t>HU0000709308</t>
  </si>
  <si>
    <t>BFM Konzervativni Vegyes Alap</t>
  </si>
  <si>
    <t>HU0000705785</t>
  </si>
  <si>
    <t>Budapest Állampapír Alap</t>
  </si>
  <si>
    <t>HU0000702691</t>
  </si>
  <si>
    <t>Budapest Állampapír Alap A sorozat</t>
  </si>
  <si>
    <t>Budapest Állampapír Alap I sorozat</t>
  </si>
  <si>
    <t>HU0000715446</t>
  </si>
  <si>
    <t>Budapest Állampapír Alap U sorozat</t>
  </si>
  <si>
    <t>HU0000712922</t>
  </si>
  <si>
    <t>Budapest Arany Alapok Alapja</t>
  </si>
  <si>
    <t>HU0000709290</t>
  </si>
  <si>
    <t>Árupiaci alap</t>
  </si>
  <si>
    <t>Budapest Arany Alapok Alapja A sorozat</t>
  </si>
  <si>
    <t>Budapest Arany Alapok Alapja U sorozat</t>
  </si>
  <si>
    <t>HU0000712898</t>
  </si>
  <si>
    <t>Budapest Befektetési Kártya Alap</t>
  </si>
  <si>
    <t>HU0000702733</t>
  </si>
  <si>
    <t>Budapest Bonitas Alap</t>
  </si>
  <si>
    <t>HU0000702725</t>
  </si>
  <si>
    <t>Likviditási alap</t>
  </si>
  <si>
    <t>Budapest Bonitas Alap A sorozat</t>
  </si>
  <si>
    <t>Budapest Bonitas Alap U sorozat</t>
  </si>
  <si>
    <t>HU0000712914</t>
  </si>
  <si>
    <t>HU0000712153</t>
  </si>
  <si>
    <t>Budapest Dollár Rövid Kötvény Alap</t>
  </si>
  <si>
    <t>HU0000711668</t>
  </si>
  <si>
    <t>Budapest Dollár Rövid Kötvény Alap U Sorozat</t>
  </si>
  <si>
    <t>HU0000712963</t>
  </si>
  <si>
    <t>Budapest Dollár Rövid Kötvény Alap USD Sorozat</t>
  </si>
  <si>
    <t>Budapest Egyensúly Alap</t>
  </si>
  <si>
    <t>HU0000713466</t>
  </si>
  <si>
    <t>Budapest Egyensúly Alap HUF sorozat</t>
  </si>
  <si>
    <t>Budapest Egyensúly Alap I sorozat</t>
  </si>
  <si>
    <t>HU0000715453</t>
  </si>
  <si>
    <t>Budapest Euró Rövid Kötvény Alap</t>
  </si>
  <si>
    <t>HU0000701560</t>
  </si>
  <si>
    <t>Budapest Euró Rövid Kötvény EUR Sorozat</t>
  </si>
  <si>
    <t>HU0000706429</t>
  </si>
  <si>
    <t>Budapest Euró Rövid Kötvény HUF Sorozat</t>
  </si>
  <si>
    <t>Budapest Euró Rövid Kötvény I Sorozat</t>
  </si>
  <si>
    <t>HU0000717830</t>
  </si>
  <si>
    <t>Budapest Euró Rövid Kötvény U Sorozat</t>
  </si>
  <si>
    <t>HU0000712948</t>
  </si>
  <si>
    <t>HU0000710595</t>
  </si>
  <si>
    <t>Budapest Kontroll Abszolút Hozam Alap</t>
  </si>
  <si>
    <t>HU0000702741</t>
  </si>
  <si>
    <t>Budapest Kontroll Abszolút Hozam Alap A sorozat</t>
  </si>
  <si>
    <t>Budapest Kontroll Abszolút Hozam Alap I sorozat</t>
  </si>
  <si>
    <t>HU0000715487</t>
  </si>
  <si>
    <t>Budapest Kontroll Abszolút Hozam Alap U sorozat</t>
  </si>
  <si>
    <t>HU0000713011</t>
  </si>
  <si>
    <t>Budapest Kötvény Alap</t>
  </si>
  <si>
    <t>HU0000702709</t>
  </si>
  <si>
    <t>Budapest Kötvény Alap A sorozat</t>
  </si>
  <si>
    <t>Budapest Kötvény Alap U sorozat</t>
  </si>
  <si>
    <t>HU0000712930</t>
  </si>
  <si>
    <t>Budapest Nyersanyag Alapok Alapja</t>
  </si>
  <si>
    <t>HU0000704374</t>
  </si>
  <si>
    <t>Budapest Nyersanyag Alapok Alapja A sorozat</t>
  </si>
  <si>
    <t>Budapest Nyersanyag Alapok Alapja U sorozat</t>
  </si>
  <si>
    <t>HU0000712906</t>
  </si>
  <si>
    <t>Budapest Paradigma Alap</t>
  </si>
  <si>
    <t>HU0000713409</t>
  </si>
  <si>
    <t>Budapest Paradigma Alap HUF sorozat</t>
  </si>
  <si>
    <t>Budapest Paradigma Alap I sorozat</t>
  </si>
  <si>
    <t>HU0000715495</t>
  </si>
  <si>
    <t>HU0000715255</t>
  </si>
  <si>
    <t>HU0000717582</t>
  </si>
  <si>
    <t>Budapest Prémium Dinamikus Részalap</t>
  </si>
  <si>
    <t>HU0000716329</t>
  </si>
  <si>
    <t>Budapest Prémium Kiegyensúlyozott Részalap</t>
  </si>
  <si>
    <t>HU0000716337</t>
  </si>
  <si>
    <t>Budapest Prémium Konzervatív Részalap</t>
  </si>
  <si>
    <t>HU0000716345</t>
  </si>
  <si>
    <t>Budapest Prémium Portfólió Alapok Alapja</t>
  </si>
  <si>
    <t>HU0000715263</t>
  </si>
  <si>
    <t>Budapest Prémium Progresszív Részalap</t>
  </si>
  <si>
    <t>HU0000716352</t>
  </si>
  <si>
    <t>Budapest USA Részvény Alap</t>
  </si>
  <si>
    <t>HU0000712351</t>
  </si>
  <si>
    <t>HU0000703582</t>
  </si>
  <si>
    <t>-</t>
  </si>
  <si>
    <t>CIB Start 2 Rövid Kötvény Alap</t>
  </si>
  <si>
    <t>HU0000702576</t>
  </si>
  <si>
    <t>CIB Euró Start Rövid Kötvény Alap</t>
  </si>
  <si>
    <t>HU0000703764</t>
  </si>
  <si>
    <t>külföldi</t>
  </si>
  <si>
    <t>CIB Dollár Start Rövid Kötvény Alap</t>
  </si>
  <si>
    <t>HU0000717566</t>
  </si>
  <si>
    <t>CIB Kincsem Kötvény Alap</t>
  </si>
  <si>
    <t>HU0000702592</t>
  </si>
  <si>
    <t>CIB Közép-európai Részvény Alap</t>
  </si>
  <si>
    <t>HU0000702600</t>
  </si>
  <si>
    <t>HU0000716915</t>
  </si>
  <si>
    <t>CIB Fundamentum Részvény Alap</t>
  </si>
  <si>
    <t>HU0000719588</t>
  </si>
  <si>
    <t>napi</t>
  </si>
  <si>
    <t>CIB Fejlett Részvénypiaci Alapok Alapja</t>
  </si>
  <si>
    <t>HU0000702584</t>
  </si>
  <si>
    <t>HU0000716907</t>
  </si>
  <si>
    <t>HU0000703350</t>
  </si>
  <si>
    <t>HU0000706353</t>
  </si>
  <si>
    <t>CIB Nyersanyag Alapok Alapja</t>
  </si>
  <si>
    <t>HU0000704234</t>
  </si>
  <si>
    <t>CIB Arany Alapok Alapja</t>
  </si>
  <si>
    <t>HU0000719133</t>
  </si>
  <si>
    <t>CIB Relax Vegyes Alap</t>
  </si>
  <si>
    <t>HU0000715131</t>
  </si>
  <si>
    <t>CIB Euró Relax Vegyes Alap</t>
  </si>
  <si>
    <t>HU0000715149</t>
  </si>
  <si>
    <t>CIB Algoritmus Alapok Alapja</t>
  </si>
  <si>
    <t>HU0000710132</t>
  </si>
  <si>
    <t>CIB Kötvény Plusz Vegyes Alap</t>
  </si>
  <si>
    <t>HU0000714621</t>
  </si>
  <si>
    <t>CIB Balance Vegyes Alapok Alapja</t>
  </si>
  <si>
    <t>HU0000714258</t>
  </si>
  <si>
    <t>CIB Euró Balance Vegyes Alapok Alapja</t>
  </si>
  <si>
    <t>HU0000714944</t>
  </si>
  <si>
    <t>CIB Reflex Vegyes Alapok Alapja</t>
  </si>
  <si>
    <t>HU0000715883</t>
  </si>
  <si>
    <t>CIB Euró Reflex Vegyes Alapok Alapja</t>
  </si>
  <si>
    <t>HU0000719331</t>
  </si>
  <si>
    <t>CIB Talentum Total Return Alapok Alapja</t>
  </si>
  <si>
    <t>HU0000718325</t>
  </si>
  <si>
    <t>CIB Euró Talentum Total Return Alapok Alapja</t>
  </si>
  <si>
    <t>HU0000718754</t>
  </si>
  <si>
    <t>Határozott</t>
  </si>
  <si>
    <t>Származtatott alap</t>
  </si>
  <si>
    <t>HU0000714811</t>
  </si>
  <si>
    <t>HU0000714829</t>
  </si>
  <si>
    <t>CIB Olajvállalatok Származtatott Alapja</t>
  </si>
  <si>
    <t>HU0000718978</t>
  </si>
  <si>
    <t>CIB Babatermékgyártók Származtatott Alapja</t>
  </si>
  <si>
    <t>HU0000718580</t>
  </si>
  <si>
    <t>CIB Euró Babatermékgyártók Származtatott Alapja</t>
  </si>
  <si>
    <t>HU0000718598</t>
  </si>
  <si>
    <t>CIB Édességek Származtatott Alapja</t>
  </si>
  <si>
    <t>HU0000718838</t>
  </si>
  <si>
    <t>HU0000719505</t>
  </si>
  <si>
    <t>HU0000706494</t>
  </si>
  <si>
    <t>HU0000713367</t>
  </si>
  <si>
    <t>Dialóg Fókusz Származtatott Alap (régi nevén Dialóg Konvergencia Részvény Alap)</t>
  </si>
  <si>
    <t>HU0000706528</t>
  </si>
  <si>
    <t>HU0000707732</t>
  </si>
  <si>
    <t>évente</t>
  </si>
  <si>
    <t>HU0000708714</t>
  </si>
  <si>
    <t>Dialóg Octopus Származtatott Alap</t>
  </si>
  <si>
    <t>HU0000709241</t>
  </si>
  <si>
    <t>HU0000713375</t>
  </si>
  <si>
    <t>Dialóg USD Alap</t>
  </si>
  <si>
    <t>HU0000713771</t>
  </si>
  <si>
    <t>Dialóg Konzervatív EURO Alap</t>
  </si>
  <si>
    <t>HU0000715834</t>
  </si>
  <si>
    <t>A sorozat</t>
  </si>
  <si>
    <t>HU0000713482</t>
  </si>
  <si>
    <t xml:space="preserve"> I sorozat</t>
  </si>
  <si>
    <t>HU0000714464</t>
  </si>
  <si>
    <t>HU0000715107</t>
  </si>
  <si>
    <t>HU0000715115</t>
  </si>
  <si>
    <t>Diófa WM-1 Részalap</t>
  </si>
  <si>
    <t>HU0000713821</t>
  </si>
  <si>
    <t>Diófa WM-2 Részalap</t>
  </si>
  <si>
    <t>HU0000713839</t>
  </si>
  <si>
    <t>Diófa WM-3 Részalap</t>
  </si>
  <si>
    <t>HU0000713847</t>
  </si>
  <si>
    <t>Magyar Posta Takarék Hosszú Kötvény Befektetési Alap</t>
  </si>
  <si>
    <t>HU0000702857</t>
  </si>
  <si>
    <t>Magyar Posta Takarék Pénzpiaci Befektetési Alap</t>
  </si>
  <si>
    <t>HU0000713102</t>
  </si>
  <si>
    <t>Takarék Abszolút Hozamú Alap</t>
  </si>
  <si>
    <t>HU0000707997</t>
  </si>
  <si>
    <t>Takarék Euró Ingatlan Alapok Alapja</t>
  </si>
  <si>
    <t>HU0000714969</t>
  </si>
  <si>
    <t>Közvetett ingatlanokba fektető alap</t>
  </si>
  <si>
    <t>Takarék Rövid Kötvény Befektetési Alap</t>
  </si>
  <si>
    <t>HU0000713078</t>
  </si>
  <si>
    <t>Takarék Származtatott Befektetési Alap</t>
  </si>
  <si>
    <t>HU0000712062</t>
  </si>
  <si>
    <t>Takarék Adria Közép-Európai Részvény Befektetési Alap</t>
  </si>
  <si>
    <t>HU0000719125</t>
  </si>
  <si>
    <t>Takarék BUX Indexkövető Befektetési Alap</t>
  </si>
  <si>
    <t>HU0000719604</t>
  </si>
  <si>
    <t>Magyar Posta Takarék Harmónia Vegyes Befektetési Alap</t>
  </si>
  <si>
    <t>HU0000716071</t>
  </si>
  <si>
    <t>Takarék Apollo Származtatott Részvény Befektetési Alap</t>
  </si>
  <si>
    <t>HU0000716089</t>
  </si>
  <si>
    <t>EQUILOR Fregatt Prémium Kötvény Befektetési Alap</t>
  </si>
  <si>
    <t>HU0000711783</t>
  </si>
  <si>
    <t>EQUILOR Hydra Származtatott Befektetési Alap</t>
  </si>
  <si>
    <t>HU0000719612</t>
  </si>
  <si>
    <t>EQUILOR Közép-európai Részvény Befektetési Alap</t>
  </si>
  <si>
    <t>HU0000714746</t>
  </si>
  <si>
    <t>EQUILOR Magnus EUR Származtatott Befektetési Alap</t>
  </si>
  <si>
    <t>HU0000714761</t>
  </si>
  <si>
    <t>EQUILOR Noé Nemzetközi Részvény Befektetési Alap</t>
  </si>
  <si>
    <t>HU0000714753</t>
  </si>
  <si>
    <t>EQUILOR Optimus Befektetési Alapba Fektető Alap</t>
  </si>
  <si>
    <t>HU0000715297</t>
  </si>
  <si>
    <t>EQUILOR Primus Alapok Alapja</t>
  </si>
  <si>
    <t>HU0000711809</t>
  </si>
  <si>
    <t>EQUILOR Private Wealth Management Származtatott Befektetési Alap</t>
  </si>
  <si>
    <t>HU0000711775</t>
  </si>
  <si>
    <t>Európa Ingatlanbefektetési Alap</t>
  </si>
  <si>
    <t>HU0000707724</t>
  </si>
  <si>
    <t xml:space="preserve"> -</t>
  </si>
  <si>
    <t>Erste Nyíltvégű Közép-Európai Részvény Alapok Alapja</t>
  </si>
  <si>
    <t>Erste Nyíltvégű Közép-Európai Részvény Alapok Alapja befektetési jegy</t>
  </si>
  <si>
    <t>HU0000701537</t>
  </si>
  <si>
    <t>Erste Nyíltvégű Rövid Kötvény Befektetési Alap</t>
  </si>
  <si>
    <t>Erste Nyíltvégű Rövid Kötvény Befektetési Alap befektetési jegy</t>
  </si>
  <si>
    <t>HU0000701529</t>
  </si>
  <si>
    <t>Erste Megtakarítási Plusz Alapok Alapja</t>
  </si>
  <si>
    <t>Erste Megtakarítási Plusz Alapok Alapja befektetési jegy</t>
  </si>
  <si>
    <t>HU0000705488</t>
  </si>
  <si>
    <t>HU0000702006</t>
  </si>
  <si>
    <t>Erste Nyíltvégű XL Kötvény Befektetési Alap</t>
  </si>
  <si>
    <t>Erste Nyíltvégű XL Kötvény Befektetési Alap A sorozat</t>
  </si>
  <si>
    <t>HU0000707716</t>
  </si>
  <si>
    <t>Erste Nyíltvégű XL Kötvény Befektetési Alap D sorozat</t>
  </si>
  <si>
    <t>HU0000719521</t>
  </si>
  <si>
    <t>HU0000705991</t>
  </si>
  <si>
    <t>HU0000706007</t>
  </si>
  <si>
    <t>YOU INVEST Stabil Alapok Alapja befektetési jegy</t>
  </si>
  <si>
    <t>HU0000704499</t>
  </si>
  <si>
    <t>Erste Megtakarítási Alapok Alapja</t>
  </si>
  <si>
    <t>Erste Megtakarítási Alapok Alapja befektetési jegy</t>
  </si>
  <si>
    <t>HU0000704507</t>
  </si>
  <si>
    <t>Erste Stock Hungary Indexkövető Részvény Befektetési Alap</t>
  </si>
  <si>
    <t>Erste Stock Hungary Indexkövető Részvény Befektetési Alap befektetési jegy</t>
  </si>
  <si>
    <t>HU0000704200</t>
  </si>
  <si>
    <t>Erste DPM Nyíltvégű Alternatív Alapok Alapja befektetési jegy</t>
  </si>
  <si>
    <t>HU0000705314</t>
  </si>
  <si>
    <t>abszolút hozamú alap</t>
  </si>
  <si>
    <t>Erste Korvett Kötvény Alapok Alapja</t>
  </si>
  <si>
    <t>Erste Korvett Kötvény Alapok Alapja befektetési jegy</t>
  </si>
  <si>
    <t>HU0000705306</t>
  </si>
  <si>
    <t>Erste Nyíltvégű Ingatlan Befektetési Alap</t>
  </si>
  <si>
    <t>Erste Nyíltvégű Ingatlan Befektetési Alap befektetési jegy</t>
  </si>
  <si>
    <t>HU0000703160</t>
  </si>
  <si>
    <t>Erste Duett Nyíltvégű Alapok Alapja befektetési jegy</t>
  </si>
  <si>
    <t>HU0000703830</t>
  </si>
  <si>
    <t>Erste Nyíltvégű Euro Ingatlan Befektetési Alap</t>
  </si>
  <si>
    <t>HU0000707740</t>
  </si>
  <si>
    <t>Erste Kamatoptimum Nyíltvégű Befektetési Alap befektetési jegy</t>
  </si>
  <si>
    <t>HU0000708243</t>
  </si>
  <si>
    <t>HU0000708649</t>
  </si>
  <si>
    <t>Erste DPM Globális Részvény Alapok Alapja</t>
  </si>
  <si>
    <t>Erste DPM Globális Részvény Alapok Alapja befektetési jegy</t>
  </si>
  <si>
    <t>HU0000708631</t>
  </si>
  <si>
    <t>Erste Multistrategy Abszolút Hozamú Alapok Alapja</t>
  </si>
  <si>
    <t>HU0000705322</t>
  </si>
  <si>
    <t>Erste Multi Asset Growth Alapok Alapja befektetési jegy</t>
  </si>
  <si>
    <t>YOU INVEST Kiegyensúlyozott Alapok Alapja befektetési jegy</t>
  </si>
  <si>
    <t>HU0000709993</t>
  </si>
  <si>
    <t>YOU INVEST Dinamikus Alapok Alapja befektetési jegy</t>
  </si>
  <si>
    <t>HU0000709985</t>
  </si>
  <si>
    <t>Erste Nyíltvégű Abszolút Hozamú Kötvény Befektetési Alap</t>
  </si>
  <si>
    <t>Erste Nyíltvégű Abszolút Hozamú Kötvény Befektetési Alap A sorozat</t>
  </si>
  <si>
    <t>HU0000710694</t>
  </si>
  <si>
    <t>Erste Nyíltvégű Abszolút Hozamú Kötvény Befektetési Alap D sorozat</t>
  </si>
  <si>
    <t>HU0000719539</t>
  </si>
  <si>
    <t>Erste DPM Nyíltvégű Nemzetközi Kötvény Alapok Alapja</t>
  </si>
  <si>
    <t>Erste DPM Nyíltvégű Nemzetközi Kötvény Alapok Alapja befektetési jegy</t>
  </si>
  <si>
    <t>HU0000711692</t>
  </si>
  <si>
    <t>Erste Bond Emerging Markets Corporate HUF Alapok Alapja</t>
  </si>
  <si>
    <t>Erste Bond Emerging Markets Corporate HUF Alapok Alapja befektetési jegy</t>
  </si>
  <si>
    <t>HU0000712500</t>
  </si>
  <si>
    <t>Erste Stock Global HUF Alapok Alapja</t>
  </si>
  <si>
    <t>Erste Stock Global HUF Alapok Alapja befektetési jegy</t>
  </si>
  <si>
    <t>HU0000712492</t>
  </si>
  <si>
    <t>YOU INVEST Stabil EUR Alapok Alapja befektetési jegy</t>
  </si>
  <si>
    <t>HU0000714175</t>
  </si>
  <si>
    <t>YOU INVEST Kiegyensúlyozott EUR Alapok Alapja befektetési jegy</t>
  </si>
  <si>
    <t>HU0000714183</t>
  </si>
  <si>
    <t>YOU INVEST Dinamikus EUR Alapok Alapja befektetési jegy</t>
  </si>
  <si>
    <t>HU0000714191</t>
  </si>
  <si>
    <t>Erste Nyíltvégű Hazai Dollár Kötvény Befektetési Alap</t>
  </si>
  <si>
    <t>Erste Nyíltvégű Hazai Dollár Kötvény Befektetési Alap A sorozat</t>
  </si>
  <si>
    <t>HU0000717525</t>
  </si>
  <si>
    <t>Erste Nyíltvégű Hazai Dollár Kötvény Befektetési Alap D sorozat</t>
  </si>
  <si>
    <t>HU0000719562</t>
  </si>
  <si>
    <t>HU0000717533</t>
  </si>
  <si>
    <t>Erste Top Stocks HUF Alapok Alapja</t>
  </si>
  <si>
    <t>Erste Top Stocks HUF Alapok Alapja befektetési jegy</t>
  </si>
  <si>
    <t>HU0000718739</t>
  </si>
  <si>
    <t>ADÜTON SZÁRMAZTATOTT BEFEKTETÉSI ALAP</t>
  </si>
  <si>
    <t>HU0000715230</t>
  </si>
  <si>
    <t>HU0000707948</t>
  </si>
  <si>
    <t>HU0000717137</t>
  </si>
  <si>
    <t>HU0000701693</t>
  </si>
  <si>
    <t>HU0000715180</t>
  </si>
  <si>
    <t>HU0000705702</t>
  </si>
  <si>
    <t>HU0000715172</t>
  </si>
  <si>
    <t>HU0000707245</t>
  </si>
  <si>
    <t>HU0000705868</t>
  </si>
  <si>
    <t>PRÉM</t>
  </si>
  <si>
    <t>HU0000716782</t>
  </si>
  <si>
    <t>HU0000716626</t>
  </si>
  <si>
    <t>HU0000710116</t>
  </si>
  <si>
    <t>HU0000712252</t>
  </si>
  <si>
    <t>HU0000711916</t>
  </si>
  <si>
    <t>HU0000713235</t>
  </si>
  <si>
    <t>HU0000714498</t>
  </si>
  <si>
    <t>HU0000702030</t>
  </si>
  <si>
    <t>HU0000706163</t>
  </si>
  <si>
    <t>HU0000717004</t>
  </si>
  <si>
    <t>HU0000716998</t>
  </si>
  <si>
    <t>PVK</t>
  </si>
  <si>
    <t>HU0000716741</t>
  </si>
  <si>
    <t>HU0000716584</t>
  </si>
  <si>
    <t>HU0000702295</t>
  </si>
  <si>
    <t>HU0000704697</t>
  </si>
  <si>
    <t>HU0000704705</t>
  </si>
  <si>
    <t>HU0000704713</t>
  </si>
  <si>
    <t>HU0000701487</t>
  </si>
  <si>
    <t>HU0000702022</t>
  </si>
  <si>
    <t>HU0000701685</t>
  </si>
  <si>
    <t>HU0000707252</t>
  </si>
  <si>
    <t>HU0000715164</t>
  </si>
  <si>
    <t>HU0000714670</t>
  </si>
  <si>
    <t>HU0000705850</t>
  </si>
  <si>
    <t>HU0000703749</t>
  </si>
  <si>
    <t>HU0000717111</t>
  </si>
  <si>
    <t>HU0000717129</t>
  </si>
  <si>
    <t>HU0000708938</t>
  </si>
  <si>
    <t>PLATINA ALFA SZÁRMAZTATOTT BEFEKTETÉSI ALAP</t>
  </si>
  <si>
    <t>HU0000704648</t>
  </si>
  <si>
    <t>PLATINA BÉTA SZÁRMAZTATOTT BEFEKTETÉSI  ALAP</t>
  </si>
  <si>
    <t>HU0000704655</t>
  </si>
  <si>
    <t>PLATINA DELTA SZÁRMAZTATOTT BEFEKTETÉSI  ALAP A SOROZAT</t>
  </si>
  <si>
    <t>HU0000704671</t>
  </si>
  <si>
    <t>PLATINA GAMMA SZÁRMAZTATOTT BEFEKTETÉSI  ALAP</t>
  </si>
  <si>
    <t>HU0000704663</t>
  </si>
  <si>
    <t>HU0000704689</t>
  </si>
  <si>
    <t>PLATINA PÍ SZÁRMAZTATOTT BEFEKTETÉSI ALAP A SOROZAT</t>
  </si>
  <si>
    <t>PLATINA PÍ SZÁRMAZTATOTT BEFEKTETÉSI ALAP B SOROZAT</t>
  </si>
  <si>
    <t>HU0000709969</t>
  </si>
  <si>
    <t>HU0000718903</t>
  </si>
  <si>
    <t>HU0000713227</t>
  </si>
  <si>
    <t>SUPERPOSITION SZÁRMAZTATOTT BEFEKTETÉSI ALAP</t>
  </si>
  <si>
    <t>HU0000713243</t>
  </si>
  <si>
    <t>HU0000718986</t>
  </si>
  <si>
    <t>HU0000718994</t>
  </si>
  <si>
    <t>HOLD EXPEDÍCIÓ SZÁRMAZTATOTT BEFEKTETÉSI ALAP</t>
  </si>
  <si>
    <t>HU0000720503</t>
  </si>
  <si>
    <t>HOLD HTM SZÁRMAZTATOTT BEFEKTETÉSI ALAP</t>
  </si>
  <si>
    <t>HU0000720347</t>
  </si>
  <si>
    <t>HOLD ORION SZÁRMAZTATOTT BEFEKTETÉSI ALAP</t>
  </si>
  <si>
    <t>HU0000720339</t>
  </si>
  <si>
    <t>Duna House Magyar Lakás Ingatlanalap</t>
  </si>
  <si>
    <t>HU0000718788</t>
  </si>
  <si>
    <t>értékpapír</t>
  </si>
  <si>
    <t>K&amp;H tőkevédett dollár pénzpiaci alap</t>
  </si>
  <si>
    <t>K&amp;H tőkevédett dollár pénzpiaci alap "n" sorozat</t>
  </si>
  <si>
    <t>HU0000705223</t>
  </si>
  <si>
    <t>K&amp;H Aranykosár Alap</t>
  </si>
  <si>
    <t>HU0000702337</t>
  </si>
  <si>
    <t>K&amp;H Állampapír Alap</t>
  </si>
  <si>
    <t>K&amp;H Állampapír Alap "n" sorozat</t>
  </si>
  <si>
    <t>HU0000712872</t>
  </si>
  <si>
    <t>K&amp;H Állampapír Alap "i " sorozat</t>
  </si>
  <si>
    <t>HU0000713037</t>
  </si>
  <si>
    <t>K&amp;H Állampapír Alap "f" sorozat</t>
  </si>
  <si>
    <t>HU0000718762</t>
  </si>
  <si>
    <t>K&amp;H Kötvény Alap</t>
  </si>
  <si>
    <t>K&amp;H Kötvény Alap "n" sorozat</t>
  </si>
  <si>
    <t>HU0000702345</t>
  </si>
  <si>
    <t>HU0000703400</t>
  </si>
  <si>
    <t>HU0000703418</t>
  </si>
  <si>
    <t>K&amp;H nemzetközi vegyes alapok nyíltvégű befektetési alapja EUR sorozat</t>
  </si>
  <si>
    <t>HU0000709175</t>
  </si>
  <si>
    <t>K&amp;H nemzetközi vegyes alapok nyíltvégű befektetési alapja USD sorozat</t>
  </si>
  <si>
    <t>HU0000718002</t>
  </si>
  <si>
    <t>HU0000703426</t>
  </si>
  <si>
    <t>K&amp;H változó portfolió december alapok nyíltvégű értékpapír befektetési alapja</t>
  </si>
  <si>
    <t>HU0000715628</t>
  </si>
  <si>
    <t>K&amp;H megtakarítási cél június nyíltvégű alapok alapja</t>
  </si>
  <si>
    <t>HU0000715586</t>
  </si>
  <si>
    <t>K&amp;H megtakarítási cél február nyíltvégű alapok alapja</t>
  </si>
  <si>
    <t>HU0000715578</t>
  </si>
  <si>
    <t>K&amp;H megtakarítási cél október nyíltvégű alapok alapja</t>
  </si>
  <si>
    <t>HU0000715594</t>
  </si>
  <si>
    <t>K&amp;H változó portfolió augusztus alapok nyíltvégű értékpapír befektetési alapja</t>
  </si>
  <si>
    <t>HU0000715610</t>
  </si>
  <si>
    <t>K&amp;H euro megtakarítási cél április nyíltvégű alapok alapja</t>
  </si>
  <si>
    <t>HU0000713532</t>
  </si>
  <si>
    <t>K&amp;H változó portfolió április alapok nyíltvégű értékpapír befektetési alapja</t>
  </si>
  <si>
    <t>HU0000715602</t>
  </si>
  <si>
    <t>K&amp;H dollár megtakarítási cél - augusztus nyíltvégű alapok alapja</t>
  </si>
  <si>
    <t>HU0000715396</t>
  </si>
  <si>
    <t>K&amp;H euró változó portfolió - október nyíltvégű alapok alapja</t>
  </si>
  <si>
    <t>HU0000715404</t>
  </si>
  <si>
    <t>HU0000703434</t>
  </si>
  <si>
    <t>K&amp;H közép-európai részvény Alap</t>
  </si>
  <si>
    <t>HU0000702915</t>
  </si>
  <si>
    <t>K&amp;H Navigátor Alap</t>
  </si>
  <si>
    <t>K&amp;H Navigátor Alap "n" sorozat</t>
  </si>
  <si>
    <t>HU0000702352</t>
  </si>
  <si>
    <t>K&amp;H Amerika Alap</t>
  </si>
  <si>
    <t>K&amp;H Amerika Alap HUF sorozat</t>
  </si>
  <si>
    <t>HU0000701982</t>
  </si>
  <si>
    <t>K&amp;H amerika Alap USD sorozat</t>
  </si>
  <si>
    <t>HU0000717210</t>
  </si>
  <si>
    <t>K&amp;H Ingatlanpiaci Alap</t>
  </si>
  <si>
    <t>HU0000702287</t>
  </si>
  <si>
    <t>K&amp;H Unió Alap</t>
  </si>
  <si>
    <t>K&amp;H Unió Alap HUF sorozat</t>
  </si>
  <si>
    <t>HU0000702360</t>
  </si>
  <si>
    <t>K&amp;H Unió Alap EUR sorozat</t>
  </si>
  <si>
    <t>HU0000708342</t>
  </si>
  <si>
    <t>K&amp;H Ázsia Alap</t>
  </si>
  <si>
    <t>HU0000704432</t>
  </si>
  <si>
    <t>K&amp;H Öko Alap</t>
  </si>
  <si>
    <t>HU0000705645</t>
  </si>
  <si>
    <t>K&amp;H Feltörekvő Piaci Alapok Alapja</t>
  </si>
  <si>
    <t>HU0000707328</t>
  </si>
  <si>
    <t>K&amp;H Nyersanyag Alapok Alapja</t>
  </si>
  <si>
    <t>K&amp;H Nyersanyag Alapok Alapja HUF sorozat</t>
  </si>
  <si>
    <t>HU0000708078</t>
  </si>
  <si>
    <t>K&amp;H Nyersanyag Alapok Alapja USD sorozat "n" sorozat</t>
  </si>
  <si>
    <t>HU0000708060</t>
  </si>
  <si>
    <t>K&amp;H szikra abszolút hozamú származtatott nyíltvégű alap</t>
  </si>
  <si>
    <t>HU0000713979</t>
  </si>
  <si>
    <t>hozamtöbblet 20%-a</t>
  </si>
  <si>
    <t>K&amp;H tartós befektetés 2021 alapok nyíltvégu befektetési alapja</t>
  </si>
  <si>
    <t>HU0000718176</t>
  </si>
  <si>
    <t>K&amp;H tartós befektetés 2022 alapok nyíltvégu befektetési alapja</t>
  </si>
  <si>
    <t>HU0000718945</t>
  </si>
  <si>
    <t>K&amp;H privátbanki exkluzív komfort alapok nyíltvégu alapja</t>
  </si>
  <si>
    <t>HU0000719380</t>
  </si>
  <si>
    <t>K&amp;H privátbanki exkluzív lendület alapok nyíltvégu alapja</t>
  </si>
  <si>
    <t>HU0000719398</t>
  </si>
  <si>
    <t>K&amp;H autóipari származtatott zártvégű értékpapír befektetési alap</t>
  </si>
  <si>
    <t>HU0000713961</t>
  </si>
  <si>
    <t>Zártvégű</t>
  </si>
  <si>
    <t>Tőkevédett alap</t>
  </si>
  <si>
    <t>K&amp;H mozdulj! származtatott zártvégű értékpapír befektetési alap</t>
  </si>
  <si>
    <t>HU0000714043</t>
  </si>
  <si>
    <t>K&amp;H Temze tőkevédett származtatott zártvégű alap</t>
  </si>
  <si>
    <t>HU0000714332</t>
  </si>
  <si>
    <t>K&amp;H világcégek tőkevédett 2 származtatott zártvégű értékpapír befektetési alap</t>
  </si>
  <si>
    <t>HU0000714423</t>
  </si>
  <si>
    <t>K&amp;H változó Ázsia tőkevédett alap</t>
  </si>
  <si>
    <t>HU0000714514</t>
  </si>
  <si>
    <t>K&amp;H olajipari származtatott zártvégű alap</t>
  </si>
  <si>
    <t>HU0000714779</t>
  </si>
  <si>
    <t>K&amp;H európai körverseny származtatott zártvégű alap</t>
  </si>
  <si>
    <t>HU0000714860</t>
  </si>
  <si>
    <t>K&amp;H jövő autói származtatott zártvégű alap</t>
  </si>
  <si>
    <t>HU0000714795</t>
  </si>
  <si>
    <t>K&amp;H szakaszos hozamú 7 származtatott zártvégű alap</t>
  </si>
  <si>
    <t>HU0000715081</t>
  </si>
  <si>
    <t>K&amp;H gyógyszeripari 2 származtatott zártvégű alap</t>
  </si>
  <si>
    <t>HU0000715529</t>
  </si>
  <si>
    <t>K&amp;H prémium fogyasztói javak származtatott zártvégű alap</t>
  </si>
  <si>
    <t>HU0000715669</t>
  </si>
  <si>
    <t>K&amp;H prémium élelmiszeripari származtatott zártvégű alap</t>
  </si>
  <si>
    <t>HU0000715818</t>
  </si>
  <si>
    <t>K&amp;H prémium európai exportőrök származtatott zártvégű alap</t>
  </si>
  <si>
    <t>HU0000715933</t>
  </si>
  <si>
    <t>K&amp;H prémium gyógyszeripari 3 származtatott zártvégű alap</t>
  </si>
  <si>
    <t>HU0000715925</t>
  </si>
  <si>
    <t>K&amp;H prémium gyermekközpontú származtatott zártvégű alap</t>
  </si>
  <si>
    <t>HU0000716568</t>
  </si>
  <si>
    <t>K&amp;H prémium gondoskodás származtatott zártvégű alap</t>
  </si>
  <si>
    <t>HU0000717020</t>
  </si>
  <si>
    <t>K&amp;H prémium világcégek 8 származtatott zártvégű alap</t>
  </si>
  <si>
    <t>HU0000717038</t>
  </si>
  <si>
    <t>K&amp;H prémium rangadó származtatott zártvégű alap</t>
  </si>
  <si>
    <t>HU0000717202</t>
  </si>
  <si>
    <t>K&amp;H prémium gyógyszer- és világcégek származtatott zártvégű alap</t>
  </si>
  <si>
    <t>HU0000717467</t>
  </si>
  <si>
    <t>K&amp;H prémium világcégek 10 származtatott alap</t>
  </si>
  <si>
    <t>HU0000717780</t>
  </si>
  <si>
    <t>K&amp;H prémium információbiztonság származtatott alap</t>
  </si>
  <si>
    <t>HU0000717970</t>
  </si>
  <si>
    <t>K&amp;H prémium világcégek 11 származtatott alap</t>
  </si>
  <si>
    <t>HU0000717962</t>
  </si>
  <si>
    <t>K&amp;H prémium többször termő dollár származtatott alap</t>
  </si>
  <si>
    <t>HU0000718226</t>
  </si>
  <si>
    <t>K&amp;H prémium nemzetközi csapat származtatott alap</t>
  </si>
  <si>
    <t>HU0000718507</t>
  </si>
  <si>
    <t>K&amp;H prémium ingatlanpiac és világcégek származtatott alap</t>
  </si>
  <si>
    <t>HU0000718515</t>
  </si>
  <si>
    <t>K&amp;H prémium nemzetközi csapat 2 származtatott alap</t>
  </si>
  <si>
    <t>HU0000718713</t>
  </si>
  <si>
    <t>K&amp;H prémium ráadás származtatott alap</t>
  </si>
  <si>
    <t>HU0000718721</t>
  </si>
  <si>
    <t>K&amp;H prémium többször termő dollár 2 származtatott alap</t>
  </si>
  <si>
    <t>HU0000718879</t>
  </si>
  <si>
    <t>K&amp;H prémium gyógyszeripari 4 származtatott alap</t>
  </si>
  <si>
    <t>HU0000718887</t>
  </si>
  <si>
    <t>K&amp;H prémium ráadás generációs vállalatok származtatott alap</t>
  </si>
  <si>
    <t>HU0000718952</t>
  </si>
  <si>
    <t>K&amp;H prémium sportszponzorok származtatott alap</t>
  </si>
  <si>
    <t>HU0000719083</t>
  </si>
  <si>
    <t>K&amp;H prémium európai tőzsdék rugalmas származtatott alap</t>
  </si>
  <si>
    <t>HU0000719224</t>
  </si>
  <si>
    <t>K&amp;H prémium nemzetközi csapat 3 származtatott alap</t>
  </si>
  <si>
    <t>HU0000719497</t>
  </si>
  <si>
    <t>Marketprog Esernyőalap</t>
  </si>
  <si>
    <t>Marketprog Bond Derivatív Kötvény Származtatott Részalap "I" Sorozat</t>
  </si>
  <si>
    <t>HU0000714688</t>
  </si>
  <si>
    <t>Marketprog Bond Derivatív Kötvény Származtatott Részalap "EUR" Sorozat</t>
  </si>
  <si>
    <t>HU0000714548</t>
  </si>
  <si>
    <t>referenciahozam feletti hozam 15%a</t>
  </si>
  <si>
    <t>Marketprog Bond Derivatív Kötvény Származtatott Részalap "HUF" Sorozat</t>
  </si>
  <si>
    <t>HU0000714555</t>
  </si>
  <si>
    <t>HU0000714571</t>
  </si>
  <si>
    <t>Clareo Abszolút Hozamú Származtatott Alap</t>
  </si>
  <si>
    <t>Clareo Abszolút Hozamú Származtatott Alap "HUF" sorozat</t>
  </si>
  <si>
    <t>HU0000718242</t>
  </si>
  <si>
    <t>referenciahozam feletti hozam 20%a</t>
  </si>
  <si>
    <t>Marketprog Bond Derivatív Kötvény Származtatott Részalap "C" Sorozat</t>
  </si>
  <si>
    <t>HU0000719356</t>
  </si>
  <si>
    <t>referenciahozam feletti hozam 10%a</t>
  </si>
  <si>
    <t>Skipper Abszolút Hozamú Származtatott Befektetési Alap</t>
  </si>
  <si>
    <t>Skipper Abszolút Hozamú Származtatott Befektetési Alap "B" sorozat</t>
  </si>
  <si>
    <t>HU0000719299</t>
  </si>
  <si>
    <t>MKB Adaptív Kötvény Abszolút Hozamú Származtatott Befektetési Alap</t>
  </si>
  <si>
    <t>HU0000715362</t>
  </si>
  <si>
    <t>MKB Adaptív Kötvény Dollár alapba Fektető Alap</t>
  </si>
  <si>
    <t>HU0000715370</t>
  </si>
  <si>
    <t>MKB Adaptív Kötvény EURÓ Alapba Fektető Alap</t>
  </si>
  <si>
    <t>HU0000715388</t>
  </si>
  <si>
    <t>MKB Aktív Alfa Abszolút Hozamú Származtatott Befektetési Alap</t>
  </si>
  <si>
    <t>HU0000714225</t>
  </si>
  <si>
    <t>MKB Aktív Alfa Dollár Alapba Fektető Alap</t>
  </si>
  <si>
    <t>HU0000715354</t>
  </si>
  <si>
    <t>MKB Aktív Alfa Euró Alapba Fektető Alap</t>
  </si>
  <si>
    <t>HU0000715321</t>
  </si>
  <si>
    <t>MKB Állampapír Befektetési Alap</t>
  </si>
  <si>
    <t>HU0000702956</t>
  </si>
  <si>
    <t>MKB Ambíció Nyíltvégű Befektetési Alap</t>
  </si>
  <si>
    <t>HU0000712211</t>
  </si>
  <si>
    <t>MKB Bázis Dollár Alapba Fektető Alap</t>
  </si>
  <si>
    <t>HU0000715347</t>
  </si>
  <si>
    <t>MKB Bázis Euró Alapba Fektető Alap</t>
  </si>
  <si>
    <t>HU0000715339</t>
  </si>
  <si>
    <t>MKB Bázis Nyíltvégű Befektetési Alap</t>
  </si>
  <si>
    <t>HU0000712195</t>
  </si>
  <si>
    <t>MKB Beszédes Hozam Származtatott Befektetési Alap</t>
  </si>
  <si>
    <t>HU0000717657</t>
  </si>
  <si>
    <t>MKB Bonus Közép-Európai Részvény Befektetési Alap</t>
  </si>
  <si>
    <t>HU0000702964</t>
  </si>
  <si>
    <t>HU0000708052</t>
  </si>
  <si>
    <t>MKB Egyensúly Dollár Alapba Fektető Alap</t>
  </si>
  <si>
    <t>HU0000714712</t>
  </si>
  <si>
    <t>MKB Egyensúly Euró Alapba Fektető Alap</t>
  </si>
  <si>
    <t>HU0000714431</t>
  </si>
  <si>
    <t>MKB Egyensúly Nyíltvégű Befektetési Alap</t>
  </si>
  <si>
    <t>HU0000712203</t>
  </si>
  <si>
    <t>MKB e-Hoz@m Származtatott Befektetési Alap</t>
  </si>
  <si>
    <t>HU0000717905</t>
  </si>
  <si>
    <t>MKB Élhető Jövő Származtatott Befektetési Alap</t>
  </si>
  <si>
    <t>HU0000716972</t>
  </si>
  <si>
    <t>MKB Észak-Amerikai Részvény Befektetési Alap</t>
  </si>
  <si>
    <t>HU0000709506</t>
  </si>
  <si>
    <t>HU0000707138</t>
  </si>
  <si>
    <t>MKB Európai Részvény Befektetési Alap</t>
  </si>
  <si>
    <t>HU0000702931</t>
  </si>
  <si>
    <t>HU0000714837</t>
  </si>
  <si>
    <t>HU0000705280</t>
  </si>
  <si>
    <t>MKB Hozamdoktor Származtatott Befektetési Alap</t>
  </si>
  <si>
    <t>HU0000717319</t>
  </si>
  <si>
    <t>HU0000705058</t>
  </si>
  <si>
    <t>MKB Medicina Tőkevédett Származtatott Befektetési Alap</t>
  </si>
  <si>
    <t>HU0000715636</t>
  </si>
  <si>
    <t>MKB Német Részvények Tőkevédett Származtatott Befektetési Alap</t>
  </si>
  <si>
    <t>HU0000716360</t>
  </si>
  <si>
    <t>HU0000707971</t>
  </si>
  <si>
    <t>MKB PB TOP Abszolút Hozamú Származtatott Befektetési Alap</t>
  </si>
  <si>
    <t>HU0000714241</t>
  </si>
  <si>
    <t>MKB Prémium Rövid Kötvény Befektetési Alap</t>
  </si>
  <si>
    <t>HU0000702972</t>
  </si>
  <si>
    <t>MKB Triumvirátus Plusz Tőkevédett Származtatott Befektetési Alap</t>
  </si>
  <si>
    <t>HU0000714407</t>
  </si>
  <si>
    <t>MKB Vezető Olajvállalatok Tőkevédett Származtatott Befektetési Alap</t>
  </si>
  <si>
    <t>HU0000714506</t>
  </si>
  <si>
    <t>MKB Világháló Tőkevédett Származtatott Befektetési Alap</t>
  </si>
  <si>
    <t>HU0000715123</t>
  </si>
  <si>
    <t>OTP Tőzsdén Kereskedett BUX Indexkövető Alap</t>
  </si>
  <si>
    <t>HU0000704960</t>
  </si>
  <si>
    <t>OTP Abszolút Hozam Nyíltvégű Származtatott Alap</t>
  </si>
  <si>
    <t>HU0000704457</t>
  </si>
  <si>
    <t>B sorozat</t>
  </si>
  <si>
    <t>HU0000704440</t>
  </si>
  <si>
    <t>OTP Abszolút Hozam Euró Alapba Fektető Alap</t>
  </si>
  <si>
    <t>HU0000713755</t>
  </si>
  <si>
    <t>OTP Afrika Részvény Alap</t>
  </si>
  <si>
    <t>HU0000709753</t>
  </si>
  <si>
    <t>HU0000709878</t>
  </si>
  <si>
    <t>C sorozat</t>
  </si>
  <si>
    <t>HU0000709886</t>
  </si>
  <si>
    <t>OTP Arany Válogatott Tőkevédett Zártvégű Alap</t>
  </si>
  <si>
    <t>HU0000717376</t>
  </si>
  <si>
    <t>OTP Ázsiai Ingatlan és Infrastruktúra Értékpapír Alapok Alapja</t>
  </si>
  <si>
    <t>HU0000706718</t>
  </si>
  <si>
    <t>HU0000706726</t>
  </si>
  <si>
    <t>HU0000702170</t>
  </si>
  <si>
    <t>OTP EMDA Származtatott Alap</t>
  </si>
  <si>
    <t>HU0000706361</t>
  </si>
  <si>
    <t>OTP EMEA Kötvény Alap</t>
  </si>
  <si>
    <t>HU0000711015</t>
  </si>
  <si>
    <t>I Sorozat</t>
  </si>
  <si>
    <t>HU0000718309</t>
  </si>
  <si>
    <t>HU0000702162</t>
  </si>
  <si>
    <t>HU0000714738</t>
  </si>
  <si>
    <t>HU0000715222</t>
  </si>
  <si>
    <t>OTP Föld Kincsei Származtatott Árupiaci Alap</t>
  </si>
  <si>
    <t>HU0000707633</t>
  </si>
  <si>
    <t>HU0000707641</t>
  </si>
  <si>
    <t>HU0000716121</t>
  </si>
  <si>
    <t>OTP Fundman Részvény Alap</t>
  </si>
  <si>
    <t>HU0000713714</t>
  </si>
  <si>
    <t>HU0000713722</t>
  </si>
  <si>
    <t>HU0000713730</t>
  </si>
  <si>
    <t>OTP G10 Euró Származtatott Alap</t>
  </si>
  <si>
    <t>HU0000706221</t>
  </si>
  <si>
    <t>HU0000710298</t>
  </si>
  <si>
    <t>OTP Globál Mix Tőkevédett Zártvégű Alap</t>
  </si>
  <si>
    <t>HU0000715867</t>
  </si>
  <si>
    <t>OTP Klímaváltozás 130/30 Részvény Alap</t>
  </si>
  <si>
    <t>HU0000706239</t>
  </si>
  <si>
    <t>HU0000706247</t>
  </si>
  <si>
    <t>OTP Közép-Európai Részvény Alap</t>
  </si>
  <si>
    <t>HU0000703855</t>
  </si>
  <si>
    <t>OTP MAXIMA Kötvény Alap</t>
  </si>
  <si>
    <t>HU0000702865</t>
  </si>
  <si>
    <t>HU0000713904</t>
  </si>
  <si>
    <t>OTP Omega Fejlett Piaci Részvény Alapok Alapja</t>
  </si>
  <si>
    <t>HU0000702899</t>
  </si>
  <si>
    <t>HU0000703897</t>
  </si>
  <si>
    <t>OTP Optima Tőkegarantált Kötvény Alap</t>
  </si>
  <si>
    <t>HU0000702873</t>
  </si>
  <si>
    <t>HU0000713912</t>
  </si>
  <si>
    <t>OTP Orosz Részvény Alap</t>
  </si>
  <si>
    <t>HU0000709019</t>
  </si>
  <si>
    <t>HU0000709084</t>
  </si>
  <si>
    <t>HU0000709092</t>
  </si>
  <si>
    <t>OTP Paletta Nyíltvégű Értékpapír Alap</t>
  </si>
  <si>
    <t>HU0000702881</t>
  </si>
  <si>
    <t>HU0000703491</t>
  </si>
  <si>
    <t>OTP Planéta Feltörekvő Piaci Részvény Alapok Alapja</t>
  </si>
  <si>
    <t>HU0000705579</t>
  </si>
  <si>
    <t>HU0000705561</t>
  </si>
  <si>
    <t>OTP Prémium Aktív Klasszikus Alapok Alapja</t>
  </si>
  <si>
    <t>HU0000715545</t>
  </si>
  <si>
    <t>OTP Prémium Euró Alapok Alapja</t>
  </si>
  <si>
    <t>HU0000705041</t>
  </si>
  <si>
    <t>OTP Prémium Kiegyensúlyozott Alapok Alapja</t>
  </si>
  <si>
    <t>HU0000705025</t>
  </si>
  <si>
    <t>OTP Prémium Klasszikus Alapok Alapja</t>
  </si>
  <si>
    <t>HU0000705017</t>
  </si>
  <si>
    <t>OTP Prémium Növekedési Alapok Alapja</t>
  </si>
  <si>
    <t>HU0000705033</t>
  </si>
  <si>
    <t>OTP Prémium Pénzpiaci Alap</t>
  </si>
  <si>
    <t>HU0000712161</t>
  </si>
  <si>
    <t>OTP Prémium Származtatott Alapok Alapja</t>
  </si>
  <si>
    <t>HU0000710249</t>
  </si>
  <si>
    <t>OTP Prémium Származtatott Euró Alapok Alapja</t>
  </si>
  <si>
    <t>HU0000718473</t>
  </si>
  <si>
    <t>OTP Prémium Trend Klasszikus Alapok Alapja</t>
  </si>
  <si>
    <t>HU0000715537</t>
  </si>
  <si>
    <t>OTP Quality Nyíltvégű Részvény Alap</t>
  </si>
  <si>
    <t>HU0000702907</t>
  </si>
  <si>
    <t>HU0000706213</t>
  </si>
  <si>
    <t>OTP Sigma Nyíltvégű Származtatott Alap</t>
  </si>
  <si>
    <t>HU0000716451</t>
  </si>
  <si>
    <t>HU0000715891</t>
  </si>
  <si>
    <t>OTP Supra Származtatott Befektetési Alap</t>
  </si>
  <si>
    <t>HU0000706379</t>
  </si>
  <si>
    <t>OTP Supra Dollár Alapba Fektető Alap</t>
  </si>
  <si>
    <t>HU0000718481</t>
  </si>
  <si>
    <t>OTP Supra Euró Alapba Fektető Alap</t>
  </si>
  <si>
    <t>HU0000713748</t>
  </si>
  <si>
    <t>HU0000715008</t>
  </si>
  <si>
    <t>HU0000715644</t>
  </si>
  <si>
    <t>HU0000717897</t>
  </si>
  <si>
    <t>HU0000718234</t>
  </si>
  <si>
    <t>HU0000718648</t>
  </si>
  <si>
    <t>HU0000718796</t>
  </si>
  <si>
    <t>HU0000719018</t>
  </si>
  <si>
    <t>HU0000719141</t>
  </si>
  <si>
    <t>OTP Török Részvény Alap</t>
  </si>
  <si>
    <t>HU0000709001</t>
  </si>
  <si>
    <t>HU0000709076</t>
  </si>
  <si>
    <t>HU0000709100</t>
  </si>
  <si>
    <t>OTP Trend Nemzetközi Részvény Alap</t>
  </si>
  <si>
    <t>HU0000711007</t>
  </si>
  <si>
    <t>HU0000711049</t>
  </si>
  <si>
    <t>OTP Új Európa Euró Alapba Fektető Alap</t>
  </si>
  <si>
    <t>HU0000713763</t>
  </si>
  <si>
    <t>OTP Új Európa Nyíltvégű Származtatott Értékpapír Alap</t>
  </si>
  <si>
    <t>HU0000705827</t>
  </si>
  <si>
    <t>HU0000705835</t>
  </si>
  <si>
    <t>OTP INGATLANBEFEKTETÉSI ALAP</t>
  </si>
  <si>
    <t>HU0000702451</t>
  </si>
  <si>
    <t>OTP REÁL ALFA ALAP</t>
  </si>
  <si>
    <t>HU0000714704</t>
  </si>
  <si>
    <t>OTP REÁL ALFA II ALAP</t>
  </si>
  <si>
    <t>HU0000714985</t>
  </si>
  <si>
    <t>OTP REÁL ALFA III ALAP</t>
  </si>
  <si>
    <t>HU0000715206</t>
  </si>
  <si>
    <t>OTP REÁL ALFA IV ALAP</t>
  </si>
  <si>
    <t>HU0000715560</t>
  </si>
  <si>
    <t>OTP REÁL ALFA PLUSZ ALAP</t>
  </si>
  <si>
    <t>HU0000716980</t>
  </si>
  <si>
    <t>OTP REÁL FUTAM III ALAP</t>
  </si>
  <si>
    <t>HU0000714472</t>
  </si>
  <si>
    <t>OTP REÁL FUTAM IV ALAP</t>
  </si>
  <si>
    <t>HU0000715859</t>
  </si>
  <si>
    <t>OTP REÁL FUTAM V ALAP</t>
  </si>
  <si>
    <t>HU0000717368</t>
  </si>
  <si>
    <t>OTP Dollár Ingatlan Alapba Fektető Alap</t>
  </si>
  <si>
    <t>HU0000717814</t>
  </si>
  <si>
    <t>OTP Euró Ingatlan Alapba Fektető Alap</t>
  </si>
  <si>
    <t>HU0000717806</t>
  </si>
  <si>
    <t>HU0000716378</t>
  </si>
  <si>
    <t>HU0000718630</t>
  </si>
  <si>
    <t>HU0000719000</t>
  </si>
  <si>
    <t>HU0000718275</t>
  </si>
  <si>
    <t>OTP PRIME INGATLANBEFEKTETÉSI ALAP</t>
  </si>
  <si>
    <t>HU0000718523</t>
  </si>
  <si>
    <t>éves 5% hozam feletti teljesítmény 10%-a</t>
  </si>
  <si>
    <t>FWR Titánium Euró Alapok Alapja</t>
  </si>
  <si>
    <t>HU0000714803</t>
  </si>
  <si>
    <t>Raiffeisen Euro Prémium Rövid Kötvény Alap</t>
  </si>
  <si>
    <t>HU0000708508</t>
  </si>
  <si>
    <t>Raiffeisen Hozam Prémium Származtatott Alap</t>
  </si>
  <si>
    <t>Raiffeisen Hozam Prémium Származtatott Alap "A" sorozat</t>
  </si>
  <si>
    <t>HU0000703699</t>
  </si>
  <si>
    <t>Raiffeisen Hozam Prémium Származtatott Alap "R" sorozat</t>
  </si>
  <si>
    <t>HU0000719216</t>
  </si>
  <si>
    <t>HU0000703707</t>
  </si>
  <si>
    <t>Raiffeisen Ingatlan Alap</t>
  </si>
  <si>
    <t>Raiffeisen Ingatlan Alap "A" sorozat</t>
  </si>
  <si>
    <t>HU0000707864</t>
  </si>
  <si>
    <t>Raiffeisen Ingatlan Alap "B" sorozat</t>
  </si>
  <si>
    <t>HU0000707872</t>
  </si>
  <si>
    <t>Raiffeisen Ingatlan Alap "C" sorozat</t>
  </si>
  <si>
    <t>HU0000707880</t>
  </si>
  <si>
    <t>Raiffeisen Ingatlan Alap "D" sorozat</t>
  </si>
  <si>
    <t>HU0000717954</t>
  </si>
  <si>
    <t>Raiffeisen Ingatlan Alap "U" sorozat</t>
  </si>
  <si>
    <t>HU0000719190</t>
  </si>
  <si>
    <t>HU0000702758</t>
  </si>
  <si>
    <t>Raiffeisen Kötvény Alap</t>
  </si>
  <si>
    <t>Raiffeisen Kötvény Alap "A" sorozat</t>
  </si>
  <si>
    <t>HU0000702782</t>
  </si>
  <si>
    <t>Raiffeisen Kötvény Alap "B" sorozat</t>
  </si>
  <si>
    <t>HU0000708854</t>
  </si>
  <si>
    <t>Raiffeisen Kötvény Alap "I" sorozat</t>
  </si>
  <si>
    <t>HU0000718259</t>
  </si>
  <si>
    <t>Raiffeisen Megoldás Plusz Alapok Alapja "A" sorozat</t>
  </si>
  <si>
    <t>HU0000718556</t>
  </si>
  <si>
    <t>Raiffeisen Megoldás Plusz Alapok Alapja "E" sorozat</t>
  </si>
  <si>
    <t>HU0000705652</t>
  </si>
  <si>
    <t>Raiffeisen Megoldás Pro Alapok Alapja "A" sorozat</t>
  </si>
  <si>
    <t>HU0000702774</t>
  </si>
  <si>
    <t>Raiffeisen Megoldás Pro Alapok Alapja "B" sorozat</t>
  </si>
  <si>
    <t>HU0000708888</t>
  </si>
  <si>
    <t>Raiffeisen Megoldás Pro Alapok Alapja "E" sorozat</t>
  </si>
  <si>
    <t>HU0000718531</t>
  </si>
  <si>
    <t>Raiffeisen Megoldás Start Alapok Alapja "A" sorozat</t>
  </si>
  <si>
    <t>HU0000705660</t>
  </si>
  <si>
    <t>Raiffeisen Megoldás Start Alapok Alapja "B" sorozat</t>
  </si>
  <si>
    <t>HU0000709381</t>
  </si>
  <si>
    <t>Raiffeisen Megoldás Start Alapok Alapja "E" sorozat</t>
  </si>
  <si>
    <t>HU0000718549</t>
  </si>
  <si>
    <t>Raiffeisen Nemzetközi Kötvény Alapok Alapja "A" sorozat</t>
  </si>
  <si>
    <t>HU0000719059</t>
  </si>
  <si>
    <t>Raiffeisen Nemzetközi Kötvény Alapok Alapja "E" sorozat</t>
  </si>
  <si>
    <t>HU0000705983</t>
  </si>
  <si>
    <t>Raiffeisen Nemzetközi Kötvény Alapok Alapja "F" sorozat</t>
  </si>
  <si>
    <t>HU0000709399</t>
  </si>
  <si>
    <t>Raiffeisen Nemzetközi Részvény Alap</t>
  </si>
  <si>
    <t>Raiffeisen Nemzetközi Részvény Alap "A" sorozat</t>
  </si>
  <si>
    <t>HU0000702790</t>
  </si>
  <si>
    <t>Raiffeisen Nemzetközi Részvény Alap "B" sorozat</t>
  </si>
  <si>
    <t>HU0000708870</t>
  </si>
  <si>
    <t>Raiffeisen Nyersanyag Alapok Alapja</t>
  </si>
  <si>
    <t>Raiffeisen Nyersanyag Alapok Alapja "A" sorozat</t>
  </si>
  <si>
    <t>HU0000703715</t>
  </si>
  <si>
    <t>Raiffeisen Nyersanyag Alapok Alapja "B" sorozat</t>
  </si>
  <si>
    <t>HU0000708912</t>
  </si>
  <si>
    <t>Raiffeisen Private Banking Pannónia Alapok Alapja</t>
  </si>
  <si>
    <t>Raiffeisen Private Banking Pannónia Alapok Alapja "A" sorozat</t>
  </si>
  <si>
    <t>HU0000705231</t>
  </si>
  <si>
    <t>Raiffeisen Private Banking Pannónia Alapok Alapja "B" sorozat</t>
  </si>
  <si>
    <t>HU0000709407</t>
  </si>
  <si>
    <t>Raiffeisen Részvény Alap</t>
  </si>
  <si>
    <t>Raiffeisen Részvény Alap "A" sorozat</t>
  </si>
  <si>
    <t>HU0000702766</t>
  </si>
  <si>
    <t>Raiffeisen Részvény Alap "B" sorozat</t>
  </si>
  <si>
    <t>HU0000708862</t>
  </si>
  <si>
    <t>Raiffeisen Részvény Alap "R" sorozat</t>
  </si>
  <si>
    <t>HU0000719208</t>
  </si>
  <si>
    <t xml:space="preserve">Raiffeisen Index Prémium Származtatott Alap </t>
  </si>
  <si>
    <t>Raiffeisen Index Prémium Származtatott Alap "A" sorozat</t>
  </si>
  <si>
    <t>Ingatlanalap</t>
  </si>
  <si>
    <t>Az Alapkezelő a lehetőségekhez képest mindent el fog követni. hogy az Alapot terhelő költségek éves szinten ne haladják meg az Alap átlagos nettó eszközértékének 2.00%-át.</t>
  </si>
  <si>
    <t xml:space="preserve">Raiffeisen Megoldás Plusz Alapok Alapja </t>
  </si>
  <si>
    <t xml:space="preserve">Raiffeisen Megoldás Pro Alapok Alapja </t>
  </si>
  <si>
    <t>Raiffeisen Megoldás Pro Alapok Alapja "U" sorozat</t>
  </si>
  <si>
    <t>HU0000719968</t>
  </si>
  <si>
    <t>Az Alapkezelő a lehetőségekhez képest mindent el fog követni. hogy az Alapot terhelő költségek éves szinten ne haladják meg az Alap átlagos nettó eszközértékének 3.00%-át.</t>
  </si>
  <si>
    <t xml:space="preserve">Raiffeisen Nemzetközi Kötvény Alapok Alapja </t>
  </si>
  <si>
    <t>Az Alapkezelő a lehetőségekhez képest mindent el fog követni hogy az Alapot terhelő költségek éves szinten ne haladják meg az Alap átlagos nettó eszközértékének 3.00%-át</t>
  </si>
  <si>
    <t xml:space="preserve">Raiffeisen Kamat Prémium Rövid Kötvény Alap </t>
  </si>
  <si>
    <t>Raiffeisen Megoldás Plusz Alapok Alapja "U" sorozat</t>
  </si>
  <si>
    <t>HU0000719943</t>
  </si>
  <si>
    <t xml:space="preserve">Raiffeisen Megoldás Start Alapok Alapja </t>
  </si>
  <si>
    <t>Raiffeisen Nemzetközi Részvény Alap "E" sorozat</t>
  </si>
  <si>
    <t>HU0000719976</t>
  </si>
  <si>
    <t>Raiffeisen Megoldás Start Alapok Alapja "U" sorozat</t>
  </si>
  <si>
    <t>HU0000719950</t>
  </si>
  <si>
    <t>Részvény alap</t>
  </si>
  <si>
    <t>HU0000720297</t>
  </si>
  <si>
    <t>OTP Szinergia XIV. Tőkevédett Zártvégű Alap</t>
  </si>
  <si>
    <t>OTP DOLLÁR Rövid Kötvény Alap</t>
  </si>
  <si>
    <t>OTP EURÓ Rövid Kötvény Alap</t>
  </si>
  <si>
    <t>OTP Fejlett Világ I. Tőkevédett Zártvégű Alap</t>
  </si>
  <si>
    <t>HU0000720289</t>
  </si>
  <si>
    <t>OTP Szinergia X. Tőkevédett Zártvégű Alap</t>
  </si>
  <si>
    <t>OTP Szinergia XI. Tőkevédett Zártvégű Alap</t>
  </si>
  <si>
    <t>OTP Szinergia XVI. Tőkevédett Zártvégű Alap</t>
  </si>
  <si>
    <t>HU0000720313</t>
  </si>
  <si>
    <t>Árupiaci</t>
  </si>
  <si>
    <t>OTP Tőkegarantált Rövid Kötvény Alap</t>
  </si>
  <si>
    <t>OTP Szinergia XV. Tőkevédett Zártvégű Alap</t>
  </si>
  <si>
    <t>HU0000720271</t>
  </si>
  <si>
    <t>OTP Fejlett Világ II. Tőkevédett Zártvégű Alap</t>
  </si>
  <si>
    <t>OTP Szinergia XIII. Tőkevédett Zártvégű Alap</t>
  </si>
  <si>
    <t>OTP Szinergia IX. Tőkevédett Zártvégű Alap</t>
  </si>
  <si>
    <t>OTP Szinergia XII. Tőkevédett Zártvégű Alap</t>
  </si>
  <si>
    <t>HU0000720305</t>
  </si>
  <si>
    <t>nyílt</t>
  </si>
  <si>
    <t>határozatlan</t>
  </si>
  <si>
    <t>ingatlan</t>
  </si>
  <si>
    <t>OTP REÁL ALFA PLUSZ II. ALAP</t>
  </si>
  <si>
    <t>zárt</t>
  </si>
  <si>
    <t>határozott</t>
  </si>
  <si>
    <t>származtatott</t>
  </si>
  <si>
    <t>alapok alapja</t>
  </si>
  <si>
    <t>OTP PRIME Euró Ingatlan Alapba Fektető Alap</t>
  </si>
  <si>
    <t>HU0000721477</t>
  </si>
  <si>
    <t>OTP PRIME I</t>
  </si>
  <si>
    <t>HU0000718960</t>
  </si>
  <si>
    <t>nincs</t>
  </si>
  <si>
    <t>Tőkevédett</t>
  </si>
  <si>
    <t>OTP REÁL ALFA PLUSZ III. ALAP</t>
  </si>
  <si>
    <t>OTP REÁL FUTAM VI ALAP</t>
  </si>
  <si>
    <t xml:space="preserve">OTP Ingatlanvilág Alapok Alapja </t>
  </si>
  <si>
    <t>nyílt végű</t>
  </si>
  <si>
    <t xml:space="preserve"> közvetlen ingatlanokba fektető alap</t>
  </si>
  <si>
    <t>hazai</t>
  </si>
  <si>
    <t xml:space="preserve"> - </t>
  </si>
  <si>
    <t>Erste Alapkezelő Zártkörűen Működő Rt.</t>
  </si>
  <si>
    <t>nyíltvégű</t>
  </si>
  <si>
    <t>dinamikus vegyes alap</t>
  </si>
  <si>
    <t xml:space="preserve">Erste Kamatoptimum Nyíltvégű Befektetési Alap </t>
  </si>
  <si>
    <t>rövid kötvényalap</t>
  </si>
  <si>
    <t xml:space="preserve">YOU INVEST Dinamikus Alapok Alapja </t>
  </si>
  <si>
    <t>kiegyensúlyozott vegyes alap</t>
  </si>
  <si>
    <t>hosszú kötvényalap</t>
  </si>
  <si>
    <t>Erste Nyíltvégű Dollár Bázis Befektetési Alap</t>
  </si>
  <si>
    <t>Erste Nyíltvégű Dollár Bázis Befektetési Alap befektetési jegy</t>
  </si>
  <si>
    <t>Erste DPM Megatrend Alapok Alapja</t>
  </si>
  <si>
    <t>Erste DPM Megatrend Alapok Alapja befektetési jegy</t>
  </si>
  <si>
    <t xml:space="preserve">YOU INVEST Kiegyensúlyozott Alapok Alapja </t>
  </si>
  <si>
    <t>kötvénytúlsúlyos vegyes alap</t>
  </si>
  <si>
    <t>Erste Nyíltvégű Bázis Befektetési Alap</t>
  </si>
  <si>
    <t>Erste Nyíltvégű Bázis Befektetési Alap befektetési jegy</t>
  </si>
  <si>
    <t xml:space="preserve">YOU INVEST Stabil Alapok Alapja </t>
  </si>
  <si>
    <t>indexkövető</t>
  </si>
  <si>
    <t xml:space="preserve">Erste Duett Nyíltvégű Alapok Alapja </t>
  </si>
  <si>
    <t>Erste Nyíltvégű Euro Ingatlan Befektetési Alap T sorozat befektetési jegy</t>
  </si>
  <si>
    <t>közvetlen ingatlanokba fektető alap</t>
  </si>
  <si>
    <t>szabad futamidejű kötvényalap</t>
  </si>
  <si>
    <t xml:space="preserve">YOU INVEST Kiegyensúlyozott EUR Alapok Alapja </t>
  </si>
  <si>
    <t>Erste Nyíltvégű Dollár Duett Alapok Alapja</t>
  </si>
  <si>
    <t>Erste Nyíltvégű Dollár Duett Alapok Alapja befektetési jegy</t>
  </si>
  <si>
    <t>Erste Multi Asset Growth Alapok Alapja</t>
  </si>
  <si>
    <t>HU0000708656</t>
  </si>
  <si>
    <t>Erste Nyíltvégű Euro Bázis Befektetési Alap</t>
  </si>
  <si>
    <t>Erste Nyíltvégű Euro Bázis Befektetési Alap befektetési jegy</t>
  </si>
  <si>
    <t xml:space="preserve">Erste DPM Nyíltvégű Alternatív Alapok Alapja </t>
  </si>
  <si>
    <t>Erste Multistrategy Abszolút Hozamú Alapok Alapja befektetési jegy</t>
  </si>
  <si>
    <t xml:space="preserve">YOU INVEST Stabil EUR Alapok Alapja </t>
  </si>
  <si>
    <t xml:space="preserve">YOU INVEST Dinamikus EUR Alapok Alapja </t>
  </si>
  <si>
    <t>Erste Multi Asset Balanced Alapok Alapja</t>
  </si>
  <si>
    <t>Erste Multi Asset Balanced Alapok Alapja befetetési jegy</t>
  </si>
  <si>
    <t>HU0000720529</t>
  </si>
  <si>
    <t>HOLD EURO ALAPOK ALAPJA</t>
  </si>
  <si>
    <t>nyilvános</t>
  </si>
  <si>
    <t>globális</t>
  </si>
  <si>
    <t>HOLD EURO PB2 ALAPOK ALAPJA</t>
  </si>
  <si>
    <t>Kiegyensúlyozott vegyes alapok</t>
  </si>
  <si>
    <t>HOLD HOZAMKERESŐ SZÁRMAZTATOTT BEFEKTETÉSI ALAP</t>
  </si>
  <si>
    <t>származtatott alap</t>
  </si>
  <si>
    <t>európai</t>
  </si>
  <si>
    <t>HOLD KOGA ALAPOK ALAPJA</t>
  </si>
  <si>
    <t>HOLD MAX USD SZÁRMAZTATOTT BEFEKTETÉSI ALAP</t>
  </si>
  <si>
    <t>Származtatott Alap</t>
  </si>
  <si>
    <t>HOLD 2000 NYÍLTVÉGŰ BEFEKTETÉSI ALAP</t>
  </si>
  <si>
    <t>értékpapíralap</t>
  </si>
  <si>
    <t>HOLD FORTE HUF ALAPOKBA FEKTETŐ RÉSZALAP</t>
  </si>
  <si>
    <t>HOLD KÖTVÉNY BEFEKTETÉSI ALAP</t>
  </si>
  <si>
    <t>Hosszú kötvény alap</t>
  </si>
  <si>
    <t>HOLD MAX EURO SZÁRMAZTATOTT BEFEKTETÉSI ALAP</t>
  </si>
  <si>
    <t>HOLD MOLTO FORTE HUF ALAPOKBA FEKTETŐ RÉSZALAP</t>
  </si>
  <si>
    <t>HOLD SZÉF EURO ABSZOLÚT HOZAMÚ BEFEKTETÉSI ALAP</t>
  </si>
  <si>
    <t>HOLD SZÉF USD ABSZOLÚT HOZAMÚ BEFEKTETÉSI ALAP</t>
  </si>
  <si>
    <t>HOLD VM ABSZOLÚT SZÁRMAZTATOTT ALAP "A" SOROZAT</t>
  </si>
  <si>
    <t>SEQUOIA SZÁRMAZTATOTT BEFEKTETÉSI ALAP</t>
  </si>
  <si>
    <t>nyilvános nyíltvégu</t>
  </si>
  <si>
    <t>SUI GENERIS 1.1 SZÁRMAZTATOTT BEFEKTETÉSI ALAP</t>
  </si>
  <si>
    <t>SUPERPOSITION SZÁRMAZTATOTT BEFEKTETÉSI ALAP "C" SOROZAT</t>
  </si>
  <si>
    <t>CITADELLA SZÁRMAZTATOTT BEFEKTETÉSI ALAP</t>
  </si>
  <si>
    <t>CITADELLA SZÁRMAZTATOTT BEFEKTETÉSI ALAP "B" SOROZAT</t>
  </si>
  <si>
    <t>HOLD 3000 NYÍLTVÉGŰ BEFEKTETÉSI ALAP</t>
  </si>
  <si>
    <t>HOLD COLUMBUS GLOBÁLIS ÉRTÉKALAPÚ SZÁRMAZTATOTT BEFEKTETÉSI ALAP</t>
  </si>
  <si>
    <t>HOLD KÖZÉP-EURÓPAI RÉSZVÉNY BEFEKTETÉSI ALAP</t>
  </si>
  <si>
    <t>közép-kelet-európai</t>
  </si>
  <si>
    <t>HOLD NEMZETKÖZI RÉSZVÉNY ALAPOK ALAPJA</t>
  </si>
  <si>
    <t>HOLD VM Abszolút Származtatott Befektetési Alap</t>
  </si>
  <si>
    <t>HOLD KOGA EURO ALAPOK ALAPJA</t>
  </si>
  <si>
    <t>HOLD MOLTO FORTE EURO ALAPOKBA FEKTETŐ RÉSZALAP</t>
  </si>
  <si>
    <t>HOLD PB3 ALAPOK ALAPJA</t>
  </si>
  <si>
    <t>HOLD RÉSZVÉNY BEFEKTETÉSI ALAP</t>
  </si>
  <si>
    <t>HOLD VM ABSZOLÚT SZÁRMAZTATOTT ALAP "B" SOROZAT</t>
  </si>
  <si>
    <t>HOLD ALAPOK ALAPJA</t>
  </si>
  <si>
    <t>HOLD PB1 ALAPOK ALAPJA</t>
  </si>
  <si>
    <t>HOLD RUBICON SZÁRMAZTATOTT BEFEKTETÉSI ALAP</t>
  </si>
  <si>
    <t>HOLD SZÉF ABSZOLÚT HOZAMÚ BEFEKTETÉSI ALAP</t>
  </si>
  <si>
    <t>HOLD USD PB2 ALAPOK ALAPJA</t>
  </si>
  <si>
    <t>HOLD VM ABSZOLÚT SZÁRMAZTATOTT ALAP "C" SOROZAT</t>
  </si>
  <si>
    <t>HOLD EURO PB3 ALAPOK ALAPJA</t>
  </si>
  <si>
    <t>HOLD FORTE EURO ALAPOKBA FEKTETŐ RÉSZALAP</t>
  </si>
  <si>
    <t>HOLD PB2 ALAPOK ALAPJA</t>
  </si>
  <si>
    <t>HOLD RÖVID FUTAMIDEJŰ KÖTVÉNY BEFEKTETÉSI ALAP</t>
  </si>
  <si>
    <t>Rövidkötvény alap</t>
  </si>
  <si>
    <t>HOLD USD PB3 ALAPOK ALAPJA</t>
  </si>
  <si>
    <t>HOLD VM EURO ALAPOK ALAPJA</t>
  </si>
  <si>
    <t xml:space="preserve">PLATINA PÍ SZÁRMAZTATOTT BEFEKTETÉSI ALAP </t>
  </si>
  <si>
    <t>SUPERPOSITION SZÁRMAZTATOTT BEFEKTETÉSI ALAP "A" SOROZAT</t>
  </si>
  <si>
    <t>SUPERPOSITION SZÁRMAZTATOTT BEFEKTETÉSI ALAP "B" SOROZAT</t>
  </si>
  <si>
    <t>CIB Befektetési Alapkezelő Zártkörűen Működő Rt.</t>
  </si>
  <si>
    <t>nyíltvégu</t>
  </si>
  <si>
    <t>hagyományos pénzpiaci alap</t>
  </si>
  <si>
    <t>árupiaci alap</t>
  </si>
  <si>
    <t>hagyományos kiegyensúlyozott vegyes alap</t>
  </si>
  <si>
    <t>hagyományos dinamikus vegyes alap</t>
  </si>
  <si>
    <t>CIB Private Banking Vagyon Vegyes Alapok Alapja</t>
  </si>
  <si>
    <t>HU0000721451</t>
  </si>
  <si>
    <t>CIB Autógyártók Tokevédett Származtatott Alapja</t>
  </si>
  <si>
    <t>speciális származtatott alap</t>
  </si>
  <si>
    <t>CIB Ipar 4.0 Tokevédett Származtatott Alap</t>
  </si>
  <si>
    <t>hagyományos hosszú kötvényalap</t>
  </si>
  <si>
    <t>CIB Közép-európai Részvény Alap HUF-A" sorozatjelu befektetési jegy</t>
  </si>
  <si>
    <t>hagyományos részvényalap</t>
  </si>
  <si>
    <t>CIB Fejlett Részvénypiaci Alapok Alapja "HUF-A" sorozatjelu befektetési jegy</t>
  </si>
  <si>
    <t>CIB Fejlett Részvénypiaci Alapok Alapja HUF-I" sorozatjelu befektetési jegy</t>
  </si>
  <si>
    <t>CIB Feltörekvo Részvénypiaci Alapok Alapja</t>
  </si>
  <si>
    <t>CIB Alternatív Energia Származtatott Alap</t>
  </si>
  <si>
    <t>HU0000721162</t>
  </si>
  <si>
    <t>hagyományos szabad futamideju kötvényalap</t>
  </si>
  <si>
    <t>hagyományos kötvénytúlsúlyos vegyes alap</t>
  </si>
  <si>
    <t>speciális abszolút hozamú alap</t>
  </si>
  <si>
    <t>CIB Dollár Bankszektor Származtatott Alap</t>
  </si>
  <si>
    <t>HU0000721444</t>
  </si>
  <si>
    <t>CIB Start Tokevédett Alap</t>
  </si>
  <si>
    <t>hagyományos likviditási alap</t>
  </si>
  <si>
    <t>CIB Közép-európai Részvény Alap "HUF-I" sorozatjelu befektetési jegy</t>
  </si>
  <si>
    <t>CIB Euró Autógyártók Tokevédett Származtatott Alapja</t>
  </si>
  <si>
    <t>CIB Bankszektor Származtatott Alap</t>
  </si>
  <si>
    <t>HU0000720826</t>
  </si>
  <si>
    <t>CIB Indexköveto Részvény Alap</t>
  </si>
  <si>
    <t>indexköveto</t>
  </si>
  <si>
    <t>Amundi Explorer Abszolút Hozamú Alap</t>
  </si>
  <si>
    <t>Amundi Explorer Abszolút Hozamú Alap I sorozat</t>
  </si>
  <si>
    <t xml:space="preserve"> Kiegyensúlyozott vegyes alap</t>
  </si>
  <si>
    <t>Amundi Regatta Plusz Abszolút Hozamú Alap</t>
  </si>
  <si>
    <t>Amundi Regatta Plusz Abszolút Hozamú Alap A sorozat</t>
  </si>
  <si>
    <t>Amundi Regatta Plusz Abszolút Hozamú Alap C sorozat</t>
  </si>
  <si>
    <t>Amundi Feltörekvő Piaci  Vegyes Alapok Alapja</t>
  </si>
  <si>
    <t>Amundi Feltörekvő Piaci Vegyes Alapok Alapja A sorozat</t>
  </si>
  <si>
    <t>Amundi Regatta Plusz Abszolút Hozamú Alap I sorozat</t>
  </si>
  <si>
    <t>Amundi Explorer Abszolút Hozamú Alap A sorozat</t>
  </si>
  <si>
    <t>Amundi Óvatos Kötvény Alap</t>
  </si>
  <si>
    <t>Amundi Óvatos Kötvény Alap A sorozat</t>
  </si>
  <si>
    <t>Amundi Óvatos Kötvény Alap C sorozat</t>
  </si>
  <si>
    <t>Értékpapír alap</t>
  </si>
  <si>
    <t>Szabad futamideju kötvényalapok</t>
  </si>
  <si>
    <t>max. 3%</t>
  </si>
  <si>
    <t>Részvény alapok</t>
  </si>
  <si>
    <t>Rövid kötvény alap</t>
  </si>
  <si>
    <t>Budapest High Yield Vállalati Kötvény Alap</t>
  </si>
  <si>
    <t>Budapest High Yield Vállalati Kötvény Alap I sorozat</t>
  </si>
  <si>
    <t>Abszolút hozamú alapok</t>
  </si>
  <si>
    <t>Budapest High Yield Vállalati Kötvény Alap HUF sorozat</t>
  </si>
  <si>
    <t>Árupiaci alapok</t>
  </si>
  <si>
    <t>Budapest Global Titans Részvény Alapok Alapja</t>
  </si>
  <si>
    <t>Budapest NEXT Generáció Alap</t>
  </si>
  <si>
    <t>Budapest Kötvény Alap I sorozat</t>
  </si>
  <si>
    <t>HU0000720628</t>
  </si>
  <si>
    <t>Budapest Aktív Portfólió Alapok Alapja</t>
  </si>
  <si>
    <t>HU0000720602</t>
  </si>
  <si>
    <t>Hosszú Kötvényalap</t>
  </si>
  <si>
    <t>Aegon Feltörekvő ESG Részvény Befektetési Alapok Alapja</t>
  </si>
  <si>
    <t>Kötvénytúlsúlyos vegyes alap (óvatos)</t>
  </si>
  <si>
    <t>K&amp;H Befektetési Alapkezelő Zártkörűen Működő Rt.</t>
  </si>
  <si>
    <t>K&amp;H Kötvény Alap "f" sorozat</t>
  </si>
  <si>
    <t>HU0000720644</t>
  </si>
  <si>
    <t>K&amp;H Válogatott 2. Alap</t>
  </si>
  <si>
    <t>K&amp;H Válogatott 2. Alap "n" sorozat</t>
  </si>
  <si>
    <t>Óvatos vegyes alap</t>
  </si>
  <si>
    <t>K&amp;H Válogatott 2. Alap "r" sorozat</t>
  </si>
  <si>
    <t>HU0000720750</t>
  </si>
  <si>
    <t xml:space="preserve">K&amp;H nemzetközi vegyes alapok nyíltvégű befektetési alapja </t>
  </si>
  <si>
    <t>K&amp;H Válogatott 4. Alap</t>
  </si>
  <si>
    <t>K&amp;H Válogatott 4. Alap "n" sorozat</t>
  </si>
  <si>
    <t>Hazai/Külföldi</t>
  </si>
  <si>
    <t>zártvégű</t>
  </si>
  <si>
    <t>K&amp;H Válogatott 1. Alap</t>
  </si>
  <si>
    <t>K&amp;H Válogatott 3. Alap</t>
  </si>
  <si>
    <t>K&amp;H Válogatott 3. Alap "r" sorozat</t>
  </si>
  <si>
    <t>HU0000720768</t>
  </si>
  <si>
    <t>K&amp;H 3az1-ben óvatos alapok nyíltvégu alapja</t>
  </si>
  <si>
    <t>K&amp;H 3az1-ben óvatos alapok nyíltvégu alapja "r" sorozat</t>
  </si>
  <si>
    <t>HU0000721121</t>
  </si>
  <si>
    <t>K&amp;H nemzetközi csapat 6 származtatott alap</t>
  </si>
  <si>
    <t>HU0000720933</t>
  </si>
  <si>
    <t>K&amp;H prémium nemzetközi csapat 4 származtatott alap</t>
  </si>
  <si>
    <t>HU0000719737</t>
  </si>
  <si>
    <t>K&amp;H prémium olajipari rugalmas 3 származtatott alap</t>
  </si>
  <si>
    <t>HU0000719729</t>
  </si>
  <si>
    <t>K&amp;H autóipari rugalmas származtatott alap</t>
  </si>
  <si>
    <t>HU0000721394</t>
  </si>
  <si>
    <t>K&amp;H Navigátor Alap "f" sorozat</t>
  </si>
  <si>
    <t>HU0000720636</t>
  </si>
  <si>
    <t>K&amp;H Nyersanyag Alapok Alapja USD sorozat "f" sorozat</t>
  </si>
  <si>
    <t>HU0000720909</t>
  </si>
  <si>
    <t>K&amp;H 3az1-ben dinamikus alapok nyíltvégu alapja</t>
  </si>
  <si>
    <t>K&amp;H 3az1-ben dinamikus alapok nyíltvégu alapja "n" sorozat</t>
  </si>
  <si>
    <t>HU0000721154</t>
  </si>
  <si>
    <t>K&amp;H tőkevédett dollár pénzpiaci alap "f" sorozat</t>
  </si>
  <si>
    <t>HU0000720891</t>
  </si>
  <si>
    <t>K&amp;H Válogatott 3. Alap "n" sorozat</t>
  </si>
  <si>
    <t>K&amp;H 3az1-ben dinamikus alapok nyíltvégu alapja "r" sorozat</t>
  </si>
  <si>
    <t>HU0000721139</t>
  </si>
  <si>
    <t>K&amp;H 3az1-ben óvatos alapok nyíltvégu alapja "n" sorozat</t>
  </si>
  <si>
    <t>HU0000721147</t>
  </si>
  <si>
    <t>K&amp;H prémium nemzetközi csapat 5 származtatott alap</t>
  </si>
  <si>
    <t>HU0000719984</t>
  </si>
  <si>
    <t>K&amp;H prémium európai bankok rugalmas származtatott alap</t>
  </si>
  <si>
    <t>HU0000720495</t>
  </si>
  <si>
    <t>K&amp;H dollár rugalmas származtatott alap</t>
  </si>
  <si>
    <t>HU0000720941</t>
  </si>
  <si>
    <t>K&amp;H tőkevédett erős Európa származtatott alap</t>
  </si>
  <si>
    <t>HU0000721386</t>
  </si>
  <si>
    <t>CARION Befektetési Alapkezelő Zártkörűen Működő Rt.</t>
  </si>
  <si>
    <t>MAG Ingatlanbefektetési Alap</t>
  </si>
  <si>
    <t>MAG Ingatlanbefektetési Alap Befektetési Jegy</t>
  </si>
  <si>
    <t>HU0000707674</t>
  </si>
  <si>
    <t>Zárt végű</t>
  </si>
  <si>
    <t>nem értelmezhető</t>
  </si>
  <si>
    <t>Biggeorge 4. Ingatlanfejlesztő Ingatlanbefektetési Alap</t>
  </si>
  <si>
    <t xml:space="preserve">Sovereign PB Származtatott Alap </t>
  </si>
  <si>
    <t>DIALÓG PANGEA Abszolút Hozamú Befektetési Alap (régi nevén Dialóg Likviditás Alap)</t>
  </si>
  <si>
    <t xml:space="preserve">Dialóg EURÓ Származtatott Alap </t>
  </si>
  <si>
    <t xml:space="preserve">Dialóg Expander Részvény Alap </t>
  </si>
  <si>
    <t>HU0000706510</t>
  </si>
  <si>
    <t>rövid kötvény alap</t>
  </si>
  <si>
    <t>hosszú kötvény alap</t>
  </si>
  <si>
    <t xml:space="preserve">Magyar Posta Takarék Ingatlan Befektetési Alap </t>
  </si>
  <si>
    <t>ingatlanalap</t>
  </si>
  <si>
    <t xml:space="preserve">Diófa Optimus II. Befektetési Alap </t>
  </si>
  <si>
    <t>Értékpapíralap</t>
  </si>
  <si>
    <t>Értékapapíralap</t>
  </si>
  <si>
    <t xml:space="preserve"> Indexkövető befektetési alap</t>
  </si>
  <si>
    <t xml:space="preserve">Diófa Optimus I. Befektétsi Alap </t>
  </si>
  <si>
    <t>Takarék Dollár Ingatlan Alapok Alapja</t>
  </si>
  <si>
    <t>HU0000720792</t>
  </si>
  <si>
    <t>hazai külföldi</t>
  </si>
  <si>
    <t>MKB Hazai Feltörekvő Részvény Befektetési Alap</t>
  </si>
  <si>
    <t>HU0000720727</t>
  </si>
  <si>
    <t>Abszolút hozamú</t>
  </si>
  <si>
    <t>MKB DOLLÁR Pénzpiaci Alap</t>
  </si>
  <si>
    <t>MKB Feltörekvő Kína 3. Tőkevédett Származtatott Befektetési Alap</t>
  </si>
  <si>
    <t>MKB EURO Pénzpiaci Alap</t>
  </si>
  <si>
    <t>MKB Nyersanyag Származtatott Befektetési Alap</t>
  </si>
  <si>
    <t>MKB Forint Pénzpiaci Alap</t>
  </si>
  <si>
    <t>MKB Ingatlanpiaci Részvény Abszolút Hozamú Származtatott Befektetési Alap  "A" Sorozat</t>
  </si>
  <si>
    <t>MKB Ingatlanpiaci Részvény Abszolút Hozamú Származtatott Befektetési Alap  "IL" Sorozat</t>
  </si>
  <si>
    <t>IL</t>
  </si>
  <si>
    <t>HU0000711304</t>
  </si>
  <si>
    <t>abszolút hozamú</t>
  </si>
  <si>
    <t>szabad futamidejű kötvény</t>
  </si>
  <si>
    <t>Marketprog Multi Asset Vol.10 Abszolút Hozamú Származtatott Részalap "HUF" sorozat</t>
  </si>
  <si>
    <t>PTAD Exponential Oil Abszolút Hozamú Származtatott Részalap "EUR" sorozat</t>
  </si>
  <si>
    <t>HU0000720719</t>
  </si>
  <si>
    <t>Skipper Abszolút Hozamú Származtatott Befektetési Alap "A" sorozat</t>
  </si>
  <si>
    <t>HU0000719315</t>
  </si>
  <si>
    <t>nincs meghatározva</t>
  </si>
  <si>
    <t>Accorde Közép-Európai Részvényalap</t>
  </si>
  <si>
    <t>Accorde Közép-Európai Részvényalap I sorozat</t>
  </si>
  <si>
    <t>HU0000720974</t>
  </si>
  <si>
    <t>Accorde Sharp Származtatott Részalap</t>
  </si>
  <si>
    <t>Accorde Selection Részvény Alap A sorozat</t>
  </si>
  <si>
    <t>Accorde USD Rövid Kötvény Alap</t>
  </si>
  <si>
    <t>HU0000720784</t>
  </si>
  <si>
    <t>Accorde Prizma Alap B sorozat</t>
  </si>
  <si>
    <t>HU0000721469</t>
  </si>
  <si>
    <t>Aforizma Származtatott Részalap</t>
  </si>
  <si>
    <t>HU0000720438</t>
  </si>
  <si>
    <t>Accorde Közép-Európai Részvényalap A sorozat</t>
  </si>
  <si>
    <t>HU0000720958</t>
  </si>
  <si>
    <t>Accorde Prizma Alap A sorozat</t>
  </si>
  <si>
    <t>Accorde Techno Származtatott Részalap</t>
  </si>
  <si>
    <t>Accorde Közép-Európai Részvényalap B sorozat</t>
  </si>
  <si>
    <t>HU0000720966</t>
  </si>
  <si>
    <t>Duna House Magyar Lakás Ingatlanalap A sorozat</t>
  </si>
  <si>
    <t>Alpha Orion Abszolút Hozamú Származtatott Alap</t>
  </si>
  <si>
    <t>HU0000719703</t>
  </si>
  <si>
    <t>Alpha Norma Abszolút Hozamú Alap</t>
  </si>
  <si>
    <t>HU0000719687</t>
  </si>
  <si>
    <t>Abszolút hozamú Alap</t>
  </si>
  <si>
    <t>HU0000719711</t>
  </si>
  <si>
    <t>HU0000719695</t>
  </si>
  <si>
    <t>Axiom Aplus Származtatott Alap</t>
  </si>
  <si>
    <t>HU0000720552</t>
  </si>
  <si>
    <t>Aegon Magyarország Befektetési Alapkezelő Zrt.</t>
  </si>
  <si>
    <t>Alpha Alapkezelő Zrt.</t>
  </si>
  <si>
    <t>Amundi Befektetési Alapkezelő Zrt.</t>
  </si>
  <si>
    <t>AXIOM Alapkezelő Zrt.</t>
  </si>
  <si>
    <t>Biggeorge Alapkezelő Zrt.</t>
  </si>
  <si>
    <t>Budapest Alapkezelő Zrt.</t>
  </si>
  <si>
    <t>DIALÓG Befektetési Alapkezelő Zrt.</t>
  </si>
  <si>
    <t>Diófa Alapkezelő Zrt.</t>
  </si>
  <si>
    <t>EQUILOR Alapkezelő Zrt.</t>
  </si>
  <si>
    <t>EURÓPA Befektetési Alapkezelő Zrt.</t>
  </si>
  <si>
    <t>Hold Alapkezelő Befektetési Alapkezelő Zrt.</t>
  </si>
  <si>
    <t>Impact Asset Management Alapkezelő Zrt.</t>
  </si>
  <si>
    <t>MKB-Pannónia Alapkezelő Zrt.</t>
  </si>
  <si>
    <t>OTP Alapkezelő Zrt.</t>
  </si>
  <si>
    <t>OTP Ingatlan Befektetési Alapkezelő Zrt.</t>
  </si>
  <si>
    <t>Raiffeisen Befektetési Alapkezelő Zrt.</t>
  </si>
  <si>
    <t>MARKETPROG Asset Management Befektetési Alapkezelő Zrt.</t>
  </si>
  <si>
    <t>Alapkezelő</t>
  </si>
  <si>
    <t>Alap megnevezése</t>
  </si>
  <si>
    <t>Sorozat megnevezése</t>
  </si>
  <si>
    <t>Az alap (sorozat) ISIN kódja</t>
  </si>
  <si>
    <t>Alap fajta</t>
  </si>
  <si>
    <t>Futamidő</t>
  </si>
  <si>
    <t>Típus</t>
  </si>
  <si>
    <t>Befektetési politika</t>
  </si>
  <si>
    <t>Földrajzi, devizális kitettség</t>
  </si>
  <si>
    <t>Devizanem</t>
  </si>
  <si>
    <t>Az alap (sorozat) átlagos nettó eszközértéke</t>
  </si>
  <si>
    <t>Alapkezelési díj 
(tájékoztató alapján) %-ban</t>
  </si>
  <si>
    <t>1, Ingatlanbefektetési állomány 2%-a és a  likvid eszközök 1,5%-a ha a likvid eszközök értéke nem negatív, 2, ha a likvid eszközök értéke negatív akkor a nettó eszközérték 2%-a</t>
  </si>
  <si>
    <t>Jegyzett tőke 1,75%-a</t>
  </si>
  <si>
    <t>Nettó eszközérték maximum 2,0%-a</t>
  </si>
  <si>
    <t>Nettó eszközérték maximum 1,75%-a</t>
  </si>
  <si>
    <t>Jegyzett tőke 1,5%-a</t>
  </si>
  <si>
    <t>Nettó eszközérték maximum 0,5%-a</t>
  </si>
  <si>
    <t>Nettó eszközérték maximum 0,6%-a</t>
  </si>
  <si>
    <t>maximum 1,00%</t>
  </si>
  <si>
    <t>maximum 2,00%</t>
  </si>
  <si>
    <t>maximum 1,50%</t>
  </si>
  <si>
    <t>maximum 3,00%</t>
  </si>
  <si>
    <t>Sikerdíj 
(tájékoztató alapján) %-ban</t>
  </si>
  <si>
    <t>a benchmark feletti többlethozam 20,00%-a</t>
  </si>
  <si>
    <t>Befektetési jegy árfolyam és EONIA Total Return indexérték közötti pozitív hozamkülönbözet 20,00%-a</t>
  </si>
  <si>
    <t>Befektetési jegy árfolyam és referenciaindex-összetétel közötti pozitív hozamkülönbözet 20,00%-a</t>
  </si>
  <si>
    <t>a benchmark feletti többlethozam 10,00%-a</t>
  </si>
  <si>
    <t>A sikerdíj elszámolás gyakorisága</t>
  </si>
  <si>
    <t>Letétkezelési díj (tájékoztató alapján) %-ban</t>
  </si>
  <si>
    <t>maximum 0,2 % - minimum 30000 Ft/ hó</t>
  </si>
  <si>
    <t>maximum 0,2% - minimum 30000 Ft/ hó</t>
  </si>
  <si>
    <t>0,05% + felmerült díjak és költségek</t>
  </si>
  <si>
    <t>0,13% + felmerült díjak és költségek</t>
  </si>
  <si>
    <t>0,04% + felmerült díjak és költségek</t>
  </si>
  <si>
    <t>0,07% + felmerült díjak és költségek</t>
  </si>
  <si>
    <t>0,09% + felmerült díjak és költségek</t>
  </si>
  <si>
    <t>0,085% (min 75,000 Ft/hó)</t>
  </si>
  <si>
    <t>maximum 0,1% minimum 65000 Ft/hó</t>
  </si>
  <si>
    <t>2015,09,30-ig 1, 15mrd eszközértékig: ingatlanbefektetési állomány 0,15%-a és a likvid eszközök 0,2%-a 2, 15mrd eszközérték felett: ingatlanbefektetési állomány 0,125%-a és a likvid eszközök állomány 0,15%-a 3, ha a likvid eszközök értéke negatív, akkor a nettó eszközérték az alap, mértéke az ingatlanállományra alkalmazott % 2015,10,01-től 1, 15mrd eszközértékig: ingatlanbefektetési állomány 0,13%-a és a likvid eszközök 0,18%-a 2, 15mrd eszközérték felett: ingatlanbefektetési állomány 0,105%-a és a likvid e</t>
  </si>
  <si>
    <t>1, 15mrd eszközértékig: ingatlanbefektetési állomány 0,13%-a és a likvid eszközök 0,18%-a 2, 15mrd eszközérték felett: ingatlanbefektetési állomány 0,105%-a és a likvid eszközök állomány 0,13%-a 3, ha a likvid eszközök értéke negatív akkor a nettó eszközérték az alap mértéke az ingatlanállományra alkalmazott % Értékelői díj: Nettó eszközérték 0,02%-a</t>
  </si>
  <si>
    <t>maximum 0,10%</t>
  </si>
  <si>
    <t>maximum 0,15%</t>
  </si>
  <si>
    <t>maximum 0,25%</t>
  </si>
  <si>
    <t>maximum 0,18%</t>
  </si>
  <si>
    <t>Egyéb, a tájékoztatóban %-os formában meghatározott díjak összesen, %-ban</t>
  </si>
  <si>
    <t>0,45% forgalmazási jutalék_   0,05% különadó_  0,025% felügyeleti díj_   max1,5% ingatlan működtetési költség_   max0,03% biztosítás_   max1,5% állagmegóvás_   max30% építés alat álló ingatlanok befejező beruházása_   max5% értéknövelő beruházás_   max0,3% jogi költség_   max0,7% alap működési költségek_   max3% hasznosítás értékesítés_   max3% hitelkamat</t>
  </si>
  <si>
    <t>MNB díj éves mértéke 0,03% az alap nettó eszközértékére vetítve, Létesítmény Gazdálkodónak fizetett díj évi 0,25% az ingatlanok értékére vetítve, Kivételt képeznek azok a megvásárolt ingatlanok, amelyekre vonatkozóan az Alapkezelő az Alap Létesítmény Gazdálkodójától eltérő szervezettel egyedi létesítménygazdálkodási szerződést köt,</t>
  </si>
  <si>
    <t>A tájékoztatóban %-ban meghatározott maximális díjterhelés</t>
  </si>
  <si>
    <t>Az Alapkezelő a lehetőségekhez képest mindent el fog követni, hogy az Alapot terhelő költségek éves szinten ne haladják meg az Alap átlagos nettó eszközértékének 3,00%-át,</t>
  </si>
  <si>
    <t xml:space="preserve">Az alapra terhelt összes költség
</t>
  </si>
  <si>
    <t xml:space="preserve">Az alapra terhelt alapkezelési díj 
</t>
  </si>
  <si>
    <t xml:space="preserve">Az alapra terhelt sikerdíj 
</t>
  </si>
  <si>
    <t xml:space="preserve">Az alapra terhelt eladási, visszaváltási, forgalmazási jutalék
</t>
  </si>
  <si>
    <t xml:space="preserve">Az alapra terhelt letétkezelési díj 
</t>
  </si>
  <si>
    <t>Az alapra terhelt egyéb költségek</t>
  </si>
  <si>
    <t>Korrigált  értékpapír kereskedési és bankköltség</t>
  </si>
  <si>
    <t>ezen belül: a 10 %-nál nagyobb arányt jelentő kollektív értékpapírokba történő befektetés kapcsán felmerült költségek</t>
  </si>
  <si>
    <t>Ingatlanalapokra terhelt értékcsökkenés, továbbszámlázott közüzemi díjak, egyéb költségek</t>
  </si>
  <si>
    <t>A 10 %-nál nagyobb arányt jelentő kollektív értékpapírokba történő befektetéshez kapcsolódó arányosított, összesített folyó díjterhelési mutató (%)</t>
  </si>
  <si>
    <t>Az alapra terhelt összes korrigált költség
(Ft / deviza)</t>
  </si>
  <si>
    <t>Alapkezelési díj/összes korrigált költség</t>
  </si>
  <si>
    <t>Letétkezelési díj/összes korrigált költség</t>
  </si>
  <si>
    <t>TER 2019</t>
  </si>
  <si>
    <t>Több befektetési jegy sorozattal rendelkező befektetési alap. Az egyes sorozatok alábontva, sorozatonként részletezve jelennek meg, a sorozatokra dedikáltan terhelendő költségek (alapkezelési és/vagy forgalmazási díj) ezeken a  sorokon kerülnek bemutatásra. Az alapot- tehát nem dedikáltan egy sorozatot - terhelő továbbbi költségek ezen a soron kerülnek összegzésre.</t>
  </si>
  <si>
    <t>max. 3%, ill max. 1,5%</t>
  </si>
  <si>
    <t>Alapkezelési díj/sorozat átlagos nettó eszközértéke (SÁNE)</t>
  </si>
  <si>
    <t>Letétkezelési díj/sorozat átlagos nettó eszközértéke (SÁNE)</t>
  </si>
  <si>
    <t>max. 1,5%</t>
  </si>
  <si>
    <t>max. 2,5%</t>
  </si>
  <si>
    <t>max. 0,7%</t>
  </si>
  <si>
    <t>max. 1,60%</t>
  </si>
  <si>
    <t>max. 1,3%</t>
  </si>
  <si>
    <t>max. 2%</t>
  </si>
  <si>
    <t>max. 1,35%</t>
  </si>
  <si>
    <t>max. 1,80%</t>
  </si>
  <si>
    <t>max. 1,90%</t>
  </si>
  <si>
    <t>max. 1,9%</t>
  </si>
  <si>
    <t>max. 1,95%</t>
  </si>
  <si>
    <t>max. 0,6%</t>
  </si>
  <si>
    <t>max. 1%</t>
  </si>
  <si>
    <t>max. 1,4%</t>
  </si>
  <si>
    <t>max. 1,70%</t>
  </si>
  <si>
    <t>max. 0,85%</t>
  </si>
  <si>
    <t>max. 1,8%</t>
  </si>
  <si>
    <t>max. 2,4%</t>
  </si>
  <si>
    <t>max. 1,0%</t>
  </si>
  <si>
    <t>max. 2,0%</t>
  </si>
  <si>
    <t>max. 3%/év</t>
  </si>
  <si>
    <t>max. 1,5%/év</t>
  </si>
  <si>
    <t>max. 2,4% (min. 600,000 Ft/hó)</t>
  </si>
  <si>
    <t>max. 1,5%, ill. max. 0,75%</t>
  </si>
  <si>
    <t>max. 0,75%</t>
  </si>
  <si>
    <t>max. 2,25%</t>
  </si>
  <si>
    <t>max. 1,00%</t>
  </si>
  <si>
    <t>max. 0,1%</t>
  </si>
  <si>
    <t>max. 1,20%</t>
  </si>
  <si>
    <t>max. 2,00%</t>
  </si>
  <si>
    <t>max. 0,35%</t>
  </si>
  <si>
    <t>max. 1,50%</t>
  </si>
  <si>
    <t>max. 0,80%</t>
  </si>
  <si>
    <t>max. 0,8%</t>
  </si>
  <si>
    <t>max. 2,50%</t>
  </si>
  <si>
    <t>max. 0,50%</t>
  </si>
  <si>
    <t>max. 0,60%</t>
  </si>
  <si>
    <t>maximum 0,08%</t>
  </si>
  <si>
    <t>MNB díj éves mértéke 0,03% az alap nettó eszközértékére vetítve. Létesítmény Gazdálkodónak fizetett díj évi 0,25% az ingatlanok értékére vetítve. Kivételt képeznek azok a megvásárolt ingatlanok. amelyekre vonatkozóan az Alapkezelő az Alap Létesítmény Gazdálkodójától eltérő szervezettel egyedi létesítménygazdálkodási szerződést köt.</t>
  </si>
  <si>
    <t>maximum 0,20%</t>
  </si>
  <si>
    <t>max. 20,00%</t>
  </si>
  <si>
    <t>max. 25,00%</t>
  </si>
  <si>
    <t>max. 0,10%</t>
  </si>
  <si>
    <t>max. 0,04%</t>
  </si>
  <si>
    <t>max. 0,17%</t>
  </si>
  <si>
    <t>max. 0,08%</t>
  </si>
  <si>
    <t>max. 0,15%</t>
  </si>
  <si>
    <t>max. 0,20%</t>
  </si>
  <si>
    <t>egyéb költség a bruttó eszközérték max. 1,5%-a lehet</t>
  </si>
  <si>
    <t>egyéb költség a bruttó eszközérték max. 1%-a lehet</t>
  </si>
  <si>
    <t>max. a nettó eszközérték 0,50%-a</t>
  </si>
  <si>
    <t>max. 2000000 Ft az egész alapra</t>
  </si>
  <si>
    <t>max. 2000000 Ft</t>
  </si>
  <si>
    <t>max. 1000000 Ft + ÁFA</t>
  </si>
  <si>
    <t>R-max. index feletti hozam 20 %-a</t>
  </si>
  <si>
    <t>Rmax. index feletti túlteljesítés 20%-a</t>
  </si>
  <si>
    <t>max. 3%, ill. max. 1,5%</t>
  </si>
  <si>
    <t>Befektetési jegy árfolyam és Rmax. index idoarányosan 1,00%-kal növelt érték közötti pozitív hozamkülönbözet 20,00%-a</t>
  </si>
  <si>
    <t>max. 0,2%</t>
  </si>
  <si>
    <t>max. 0,4%</t>
  </si>
  <si>
    <t>max. 0,05%</t>
  </si>
  <si>
    <t>max. 1,25%</t>
  </si>
  <si>
    <t>max. 3,00%</t>
  </si>
  <si>
    <t>max. 1,11%</t>
  </si>
  <si>
    <t>max. 0,04%; értékelői díj 0,01%</t>
  </si>
  <si>
    <t>Generali Főnix Távol-Keleti Részvény VE Alapok Alapja</t>
  </si>
  <si>
    <t>Generali Hazai Kötvény Alap</t>
  </si>
  <si>
    <t>Generali Hazai Kötvény Alap A sorozat</t>
  </si>
  <si>
    <t>Generali Hazai Kötvény Alap B sorozat</t>
  </si>
  <si>
    <t>Generali Alapkezelő Zrt.</t>
  </si>
  <si>
    <t>Generali Amazonas Latin-Amerikai Részvény VE Bef, Alap</t>
  </si>
  <si>
    <t>HU0000708797</t>
  </si>
  <si>
    <t>Generali Arany Oroszlán Nk, Rv, Alap</t>
  </si>
  <si>
    <t>Generali Arany Oroszlán Nk, Rv, Alap A sorozat</t>
  </si>
  <si>
    <t>HU0000701818</t>
  </si>
  <si>
    <t>Generali Arany Oroszlán Nk, Rv, Alap B sorozat</t>
  </si>
  <si>
    <t>HU0000710710</t>
  </si>
  <si>
    <t>Generali Cash Pénzpiaci Alap</t>
  </si>
  <si>
    <t>Generali Cash Pénzpiaci Alap A sorozat</t>
  </si>
  <si>
    <t>HU0000705744</t>
  </si>
  <si>
    <t>Generali Cash Pénzpiaci Alap B sorozat</t>
  </si>
  <si>
    <t>HU0000702063</t>
  </si>
  <si>
    <t>Generali Fejlődő Piaci Rv, Alapok Alapja</t>
  </si>
  <si>
    <t>Generali Fejlődő Piaci Rv, Alapok Alapja A sorozat</t>
  </si>
  <si>
    <t>HU0000706825</t>
  </si>
  <si>
    <t>Generali Fejlődő Piaci Rv, Alapok Alapja B sorozat</t>
  </si>
  <si>
    <t>HU0000710728</t>
  </si>
  <si>
    <t>HU0000708805</t>
  </si>
  <si>
    <t>Generali Gold Közép-Kelet Európai Rv, Alap</t>
  </si>
  <si>
    <t>Generali Gold Közép-Kelet Európai Rv, Alap A sorozat</t>
  </si>
  <si>
    <t>HU0000706809</t>
  </si>
  <si>
    <t>Generali Gold Közép-Kelet Európai Rv, Alap B sorozat</t>
  </si>
  <si>
    <t>HU0000710785</t>
  </si>
  <si>
    <t>HU0000705736</t>
  </si>
  <si>
    <t>HU0000702071</t>
  </si>
  <si>
    <t>Generali IC Ázsiai Részvény VE Befektetési Alap</t>
  </si>
  <si>
    <t>HU0000708821</t>
  </si>
  <si>
    <t>Generali IPO Abszolút Hozam Alap</t>
  </si>
  <si>
    <t>Generali IPO Abszolút Hozam Alap A sorozat</t>
  </si>
  <si>
    <t>HU0000706791</t>
  </si>
  <si>
    <t>Generali IPO Abszolút Hozam Alap B sorozat</t>
  </si>
  <si>
    <t>HU0000715016</t>
  </si>
  <si>
    <t>Generali Mustang Amerikai Rv, Alap</t>
  </si>
  <si>
    <t>Generali Mustang Amerikai Rv, Alap A sorozat</t>
  </si>
  <si>
    <t>HU0000705603</t>
  </si>
  <si>
    <t>Generali Mustang Amerikai Rv, Alap B sorozat</t>
  </si>
  <si>
    <t>HU0000710702</t>
  </si>
  <si>
    <t>Generali Platinum Abszolút Alapok Alapja</t>
  </si>
  <si>
    <t>HU0000708813</t>
  </si>
  <si>
    <t>Generali Spirit Abszolút Származtatott Alap</t>
  </si>
  <si>
    <t>Generali Spirit Abszolút Származtatott Alap A sorozat</t>
  </si>
  <si>
    <t>HU0000706833</t>
  </si>
  <si>
    <t>Generali Spirit Abszolút Származtatott Alap B sorozat</t>
  </si>
  <si>
    <t>HU0000719992</t>
  </si>
  <si>
    <t>Generali Titanium Abszolút  Alapok Alapja</t>
  </si>
  <si>
    <t>HU0000706817</t>
  </si>
  <si>
    <t>Generali Triumph Abszolút Származtatott Alap</t>
  </si>
  <si>
    <t>Generali Triumph Abszolút Származtatott Alap A sorozat</t>
  </si>
  <si>
    <t>HU0000720248</t>
  </si>
  <si>
    <t>Generali Triumph Abszolút Származtatott Alap B sorozat</t>
  </si>
  <si>
    <t>HU0000714977</t>
  </si>
  <si>
    <t>Generali Triumph Abszolút Származtatott Alap C sorozat</t>
  </si>
  <si>
    <t>HU0000720255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</si>
</sst>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&quot;-&quot;??\ _F_t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Times New Roman"/>
      <family val="1"/>
      <charset val="238"/>
    </font>
    <font>
      <sz val="10"/>
      <color theme="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4" fillId="0" borderId="0">
      <alignment horizontal="left" vertical="center" wrapText="1"/>
    </xf>
    <xf numFmtId="0" fontId="5" fillId="0" borderId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>
      <alignment horizontal="left" vertical="center" wrapText="1"/>
    </xf>
    <xf numFmtId="0" fontId="2" fillId="0" borderId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7" borderId="5" applyNumberFormat="0" applyAlignment="0" applyProtection="0"/>
    <xf numFmtId="0" fontId="16" fillId="8" borderId="6" applyNumberFormat="0" applyAlignment="0" applyProtection="0"/>
    <xf numFmtId="0" fontId="17" fillId="8" borderId="5" applyNumberFormat="0" applyAlignment="0" applyProtection="0"/>
    <xf numFmtId="0" fontId="18" fillId="0" borderId="7" applyNumberFormat="0" applyFill="0" applyAlignment="0" applyProtection="0"/>
    <xf numFmtId="0" fontId="19" fillId="9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10" borderId="9" applyNumberFormat="0" applyFont="0" applyAlignment="0" applyProtection="0"/>
    <xf numFmtId="0" fontId="26" fillId="6" borderId="0" applyNumberFormat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49" fontId="7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10" fontId="7" fillId="2" borderId="1" xfId="4" applyNumberFormat="1" applyFont="1" applyFill="1" applyBorder="1" applyAlignment="1">
      <alignment horizontal="center" vertical="center" wrapText="1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4" fontId="7" fillId="0" borderId="1" xfId="0" applyNumberFormat="1" applyFont="1" applyFill="1" applyBorder="1"/>
    <xf numFmtId="10" fontId="7" fillId="0" borderId="1" xfId="4" applyNumberFormat="1" applyFont="1" applyFill="1" applyBorder="1" applyAlignment="1">
      <alignment horizontal="center"/>
    </xf>
    <xf numFmtId="0" fontId="7" fillId="0" borderId="0" xfId="0" applyFont="1" applyFill="1"/>
    <xf numFmtId="3" fontId="7" fillId="0" borderId="1" xfId="0" applyNumberFormat="1" applyFont="1" applyFill="1" applyBorder="1"/>
    <xf numFmtId="3" fontId="7" fillId="2" borderId="1" xfId="1" applyNumberFormat="1" applyFont="1" applyFill="1" applyBorder="1" applyAlignment="1">
      <alignment horizontal="right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9" fontId="7" fillId="0" borderId="1" xfId="4" applyNumberFormat="1" applyFont="1" applyFill="1" applyBorder="1" applyAlignment="1">
      <alignment horizontal="center"/>
    </xf>
    <xf numFmtId="0" fontId="9" fillId="0" borderId="0" xfId="0" applyFont="1" applyFill="1"/>
    <xf numFmtId="0" fontId="7" fillId="0" borderId="0" xfId="0" applyFont="1" applyFill="1" applyAlignment="1">
      <alignment horizontal="center"/>
    </xf>
    <xf numFmtId="10" fontId="7" fillId="0" borderId="0" xfId="4" applyNumberFormat="1" applyFont="1" applyFill="1" applyAlignment="1">
      <alignment horizontal="center"/>
    </xf>
    <xf numFmtId="3" fontId="7" fillId="0" borderId="0" xfId="0" applyNumberFormat="1" applyFont="1" applyFill="1"/>
    <xf numFmtId="9" fontId="7" fillId="0" borderId="0" xfId="4" applyNumberFormat="1" applyFont="1" applyFill="1" applyAlignment="1">
      <alignment horizontal="center"/>
    </xf>
    <xf numFmtId="3" fontId="7" fillId="2" borderId="1" xfId="2" applyNumberFormat="1" applyFont="1" applyFill="1" applyBorder="1" applyAlignment="1">
      <alignment horizontal="center" vertical="center" wrapText="1"/>
    </xf>
    <xf numFmtId="9" fontId="7" fillId="2" borderId="1" xfId="4" applyNumberFormat="1" applyFont="1" applyFill="1" applyBorder="1" applyAlignment="1">
      <alignment horizontal="center" vertical="center" wrapText="1"/>
    </xf>
    <xf numFmtId="10" fontId="7" fillId="2" borderId="1" xfId="2" applyNumberFormat="1" applyFont="1" applyFill="1" applyBorder="1" applyAlignment="1">
      <alignment horizontal="center" vertical="center" wrapText="1"/>
    </xf>
    <xf numFmtId="3" fontId="7" fillId="29" borderId="1" xfId="0" applyNumberFormat="1" applyFont="1" applyFill="1" applyBorder="1" applyAlignment="1">
      <alignment horizontal="center"/>
    </xf>
    <xf numFmtId="9" fontId="7" fillId="29" borderId="1" xfId="4" applyNumberFormat="1" applyFont="1" applyFill="1" applyBorder="1" applyAlignment="1">
      <alignment horizontal="center" vertical="center"/>
    </xf>
    <xf numFmtId="10" fontId="7" fillId="29" borderId="1" xfId="4" applyNumberFormat="1" applyFont="1" applyFill="1" applyBorder="1" applyAlignment="1">
      <alignment horizontal="center" vertical="center"/>
    </xf>
    <xf numFmtId="10" fontId="7" fillId="30" borderId="1" xfId="0" applyNumberFormat="1" applyFont="1" applyFill="1" applyBorder="1" applyAlignment="1">
      <alignment horizontal="center"/>
    </xf>
    <xf numFmtId="10" fontId="7" fillId="30" borderId="1" xfId="0" applyNumberFormat="1" applyFont="1" applyFill="1" applyBorder="1" applyAlignment="1">
      <alignment horizontal="center" vertical="center"/>
    </xf>
    <xf numFmtId="3" fontId="7" fillId="30" borderId="1" xfId="0" applyNumberFormat="1" applyFont="1" applyFill="1" applyBorder="1"/>
  </cellXfs>
  <cellStyles count="44">
    <cellStyle name="20% - 1. jelölőszín" xfId="21" builtinId="30" customBuiltin="1"/>
    <cellStyle name="20% - 2. jelölőszín" xfId="23" builtinId="34" customBuiltin="1"/>
    <cellStyle name="20% - 3. jelölőszín" xfId="25" builtinId="38" customBuiltin="1"/>
    <cellStyle name="20% - 4. jelölőszín" xfId="27" builtinId="42" customBuiltin="1"/>
    <cellStyle name="20% - 5. jelölőszín" xfId="29" builtinId="46" customBuiltin="1"/>
    <cellStyle name="20% - 6. jelölőszín" xfId="31" builtinId="50" customBuiltin="1"/>
    <cellStyle name="40% - 1. jelölőszín" xfId="22" builtinId="31" customBuiltin="1"/>
    <cellStyle name="40% - 2. jelölőszín" xfId="24" builtinId="35" customBuiltin="1"/>
    <cellStyle name="40% - 3. jelölőszín" xfId="26" builtinId="39" customBuiltin="1"/>
    <cellStyle name="40% - 4. jelölőszín" xfId="28" builtinId="43" customBuiltin="1"/>
    <cellStyle name="40% - 5. jelölőszín" xfId="30" builtinId="47" customBuiltin="1"/>
    <cellStyle name="40% - 6. jelölőszín" xfId="32" builtinId="51" customBuiltin="1"/>
    <cellStyle name="60% - 1. jelölőszín 2" xfId="33" xr:uid="{CD401E38-A0DA-4B3C-9F0A-557423F3AB46}"/>
    <cellStyle name="60% - 2. jelölőszín 2" xfId="34" xr:uid="{A250C529-4A5A-4811-9F96-5129C6649708}"/>
    <cellStyle name="60% - 3. jelölőszín 2" xfId="35" xr:uid="{E0750A61-D618-4AF6-9B58-ECE13BA15BE3}"/>
    <cellStyle name="60% - 4. jelölőszín 2" xfId="36" xr:uid="{29266BF8-0524-4288-AABA-CF3571F056CF}"/>
    <cellStyle name="60% - 5. jelölőszín 2" xfId="37" xr:uid="{957B35AE-FB98-4389-BA30-469EE6980E7A}"/>
    <cellStyle name="60% - 6. jelölőszín 2" xfId="38" xr:uid="{421A44F9-8271-446C-BB8C-2E063B47072E}"/>
    <cellStyle name="Bevitel" xfId="13" builtinId="20" customBuiltin="1"/>
    <cellStyle name="Cím 2" xfId="39" xr:uid="{D791A65E-583B-41DD-9D2A-C9BCDBCEF688}"/>
    <cellStyle name="Címsor 1" xfId="7" builtinId="16" customBuiltin="1"/>
    <cellStyle name="Címsor 2" xfId="8" builtinId="17" customBuiltin="1"/>
    <cellStyle name="Címsor 3" xfId="9" builtinId="18" customBuiltin="1"/>
    <cellStyle name="Címsor 4" xfId="10" builtinId="19" customBuiltin="1"/>
    <cellStyle name="Ellenőrzőcella" xfId="17" builtinId="23" customBuiltin="1"/>
    <cellStyle name="Ezres 2" xfId="40" xr:uid="{C3C28B99-C631-4632-A441-0BF51BFC9AE0}"/>
    <cellStyle name="Figyelmeztetés" xfId="18" builtinId="11" customBuiltin="1"/>
    <cellStyle name="Hivatkozott cella" xfId="16" builtinId="24" customBuiltin="1"/>
    <cellStyle name="Jegyzet 2" xfId="41" xr:uid="{849A3BCC-3321-47DD-A6C3-1E933EBFEDE4}"/>
    <cellStyle name="Jó" xfId="11" builtinId="26" customBuiltin="1"/>
    <cellStyle name="Kimenet" xfId="14" builtinId="21" customBuiltin="1"/>
    <cellStyle name="Magyarázó szöveg" xfId="19" builtinId="53" customBuiltin="1"/>
    <cellStyle name="Normál" xfId="0" builtinId="0"/>
    <cellStyle name="Normál 12 2" xfId="5" xr:uid="{17872A62-E032-4E87-9DE2-B3A820113859}"/>
    <cellStyle name="Normál 2" xfId="1" xr:uid="{C553116E-0F2C-4BAA-96EF-06CB795D6819}"/>
    <cellStyle name="Normál 2 3" xfId="2" xr:uid="{9F05D87A-C19D-4594-942E-D9CF7043BA43}"/>
    <cellStyle name="Normál 29" xfId="6" xr:uid="{E848756A-76E9-405E-B9F5-811BAAE5C2C7}"/>
    <cellStyle name="Összesen" xfId="20" builtinId="25" customBuiltin="1"/>
    <cellStyle name="Rossz" xfId="12" builtinId="27" customBuiltin="1"/>
    <cellStyle name="Semleges 2" xfId="42" xr:uid="{4C620155-285B-4E60-93AB-9EB7CFAD3199}"/>
    <cellStyle name="Számítás" xfId="15" builtinId="22" customBuiltin="1"/>
    <cellStyle name="Százalék" xfId="4" builtinId="5"/>
    <cellStyle name="Százalék 2" xfId="43" xr:uid="{50D6DDEA-29D7-4169-AE4D-B5E039786173}"/>
    <cellStyle name="Százalék 3" xfId="3" xr:uid="{B2AD6617-CA70-4216-A557-957E803882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BAF94-19B1-43DA-A8C7-5444360DF6E6}">
  <dimension ref="A1:AG680"/>
  <sheetViews>
    <sheetView tabSelected="1"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334" sqref="D334"/>
    </sheetView>
  </sheetViews>
  <sheetFormatPr defaultRowHeight="12.75" x14ac:dyDescent="0.2"/>
  <cols>
    <col min="1" max="1" width="34.42578125" style="10" customWidth="1"/>
    <col min="2" max="2" width="49.85546875" style="10" customWidth="1"/>
    <col min="3" max="3" width="44.5703125" style="10" customWidth="1"/>
    <col min="4" max="4" width="21.28515625" style="16" customWidth="1"/>
    <col min="5" max="5" width="18.28515625" style="10" bestFit="1" customWidth="1"/>
    <col min="6" max="6" width="13.140625" style="10" bestFit="1" customWidth="1"/>
    <col min="7" max="7" width="20.85546875" style="10" bestFit="1" customWidth="1"/>
    <col min="8" max="8" width="39.42578125" style="10" bestFit="1" customWidth="1"/>
    <col min="9" max="9" width="17" style="10" customWidth="1"/>
    <col min="10" max="10" width="12.7109375" style="16" customWidth="1"/>
    <col min="11" max="11" width="24" style="10" customWidth="1"/>
    <col min="12" max="12" width="31" style="17" customWidth="1"/>
    <col min="13" max="13" width="49.28515625" style="17" customWidth="1"/>
    <col min="14" max="14" width="14.42578125" style="10" customWidth="1"/>
    <col min="15" max="15" width="18.85546875" style="17" customWidth="1"/>
    <col min="16" max="16" width="17.5703125" style="17" customWidth="1"/>
    <col min="17" max="17" width="27.85546875" style="17" customWidth="1"/>
    <col min="18" max="18" width="22.140625" style="18" customWidth="1"/>
    <col min="19" max="19" width="21.5703125" style="18" customWidth="1"/>
    <col min="20" max="20" width="21.140625" style="18" bestFit="1" customWidth="1"/>
    <col min="21" max="21" width="27" style="18" bestFit="1" customWidth="1"/>
    <col min="22" max="22" width="27.85546875" style="18" bestFit="1" customWidth="1"/>
    <col min="23" max="23" width="19.7109375" style="18" bestFit="1" customWidth="1"/>
    <col min="24" max="24" width="28.140625" style="18" bestFit="1" customWidth="1"/>
    <col min="25" max="25" width="40.5703125" style="18" bestFit="1" customWidth="1"/>
    <col min="26" max="26" width="34" style="18" bestFit="1" customWidth="1"/>
    <col min="27" max="27" width="30.7109375" style="17" bestFit="1" customWidth="1"/>
    <col min="28" max="28" width="23.85546875" style="10" bestFit="1" customWidth="1"/>
    <col min="29" max="30" width="21.42578125" style="19" bestFit="1" customWidth="1"/>
    <col min="31" max="32" width="19.7109375" style="17" bestFit="1" customWidth="1"/>
    <col min="33" max="33" width="15.85546875" style="16" bestFit="1" customWidth="1"/>
    <col min="34" max="16384" width="9.140625" style="10"/>
  </cols>
  <sheetData>
    <row r="1" spans="1:33" s="15" customFormat="1" ht="63.75" x14ac:dyDescent="0.2">
      <c r="A1" s="1" t="s">
        <v>1472</v>
      </c>
      <c r="B1" s="1" t="s">
        <v>1473</v>
      </c>
      <c r="C1" s="1" t="s">
        <v>1474</v>
      </c>
      <c r="D1" s="1" t="s">
        <v>1475</v>
      </c>
      <c r="E1" s="1" t="s">
        <v>1476</v>
      </c>
      <c r="F1" s="1" t="s">
        <v>1477</v>
      </c>
      <c r="G1" s="1" t="s">
        <v>1478</v>
      </c>
      <c r="H1" s="1" t="s">
        <v>1479</v>
      </c>
      <c r="I1" s="1" t="s">
        <v>1480</v>
      </c>
      <c r="J1" s="1" t="s">
        <v>1481</v>
      </c>
      <c r="K1" s="2" t="s">
        <v>1482</v>
      </c>
      <c r="L1" s="1" t="s">
        <v>1483</v>
      </c>
      <c r="M1" s="1" t="s">
        <v>1495</v>
      </c>
      <c r="N1" s="1" t="s">
        <v>1500</v>
      </c>
      <c r="O1" s="3" t="s">
        <v>1501</v>
      </c>
      <c r="P1" s="3" t="s">
        <v>1517</v>
      </c>
      <c r="Q1" s="3" t="s">
        <v>1520</v>
      </c>
      <c r="R1" s="12" t="s">
        <v>1522</v>
      </c>
      <c r="S1" s="12" t="s">
        <v>1523</v>
      </c>
      <c r="T1" s="12" t="s">
        <v>1524</v>
      </c>
      <c r="U1" s="12" t="s">
        <v>1525</v>
      </c>
      <c r="V1" s="12" t="s">
        <v>1526</v>
      </c>
      <c r="W1" s="12" t="s">
        <v>1527</v>
      </c>
      <c r="X1" s="12" t="s">
        <v>1528</v>
      </c>
      <c r="Y1" s="13" t="s">
        <v>1529</v>
      </c>
      <c r="Z1" s="12" t="s">
        <v>1530</v>
      </c>
      <c r="AA1" s="3" t="s">
        <v>1531</v>
      </c>
      <c r="AB1" s="20" t="s">
        <v>1532</v>
      </c>
      <c r="AC1" s="21" t="s">
        <v>1533</v>
      </c>
      <c r="AD1" s="21" t="s">
        <v>1534</v>
      </c>
      <c r="AE1" s="3" t="s">
        <v>1538</v>
      </c>
      <c r="AF1" s="3" t="s">
        <v>1539</v>
      </c>
      <c r="AG1" s="22" t="s">
        <v>1535</v>
      </c>
    </row>
    <row r="2" spans="1:33" x14ac:dyDescent="0.2">
      <c r="A2" s="6" t="s">
        <v>0</v>
      </c>
      <c r="B2" s="6" t="s">
        <v>1</v>
      </c>
      <c r="C2" s="6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11">
        <v>2429440907.52846</v>
      </c>
      <c r="L2" s="9">
        <v>0.02</v>
      </c>
      <c r="M2" s="9" t="s">
        <v>1496</v>
      </c>
      <c r="N2" s="7" t="s">
        <v>9</v>
      </c>
      <c r="O2" s="9">
        <v>2.5000000000000001E-3</v>
      </c>
      <c r="P2" s="9">
        <v>5.0000000000000001E-4</v>
      </c>
      <c r="Q2" s="9" t="s">
        <v>1427</v>
      </c>
      <c r="R2" s="11">
        <v>94277993</v>
      </c>
      <c r="S2" s="11">
        <v>38934604</v>
      </c>
      <c r="T2" s="11">
        <v>40587902</v>
      </c>
      <c r="U2" s="11">
        <v>0</v>
      </c>
      <c r="V2" s="11">
        <v>1937403</v>
      </c>
      <c r="W2" s="11">
        <v>3564100</v>
      </c>
      <c r="X2" s="11">
        <v>9253984</v>
      </c>
      <c r="Y2" s="11">
        <v>0</v>
      </c>
      <c r="Z2" s="11">
        <v>0</v>
      </c>
      <c r="AA2" s="9">
        <v>0</v>
      </c>
      <c r="AB2" s="28">
        <f t="shared" ref="AB2:AB33" si="0">+S2+U2+V2+W2</f>
        <v>44436107</v>
      </c>
      <c r="AC2" s="14">
        <f t="shared" ref="AC2:AC33" si="1">+S2/AB2</f>
        <v>0.87619295722732871</v>
      </c>
      <c r="AD2" s="14">
        <f t="shared" ref="AD2:AD33" si="2">+V2/AB2</f>
        <v>4.359974648544257E-2</v>
      </c>
      <c r="AE2" s="9">
        <f t="shared" ref="AE2:AE33" si="3">+S2/K2</f>
        <v>1.6026158067622764E-2</v>
      </c>
      <c r="AF2" s="9">
        <f t="shared" ref="AF2:AF33" si="4">+V2/K2</f>
        <v>7.9746866614301625E-4</v>
      </c>
      <c r="AG2" s="26">
        <f t="shared" ref="AG2:AG33" si="5">+AB2/K2+AA2</f>
        <v>1.8290672089326974E-2</v>
      </c>
    </row>
    <row r="3" spans="1:33" x14ac:dyDescent="0.2">
      <c r="A3" s="6" t="s">
        <v>0</v>
      </c>
      <c r="B3" s="6" t="s">
        <v>54</v>
      </c>
      <c r="C3" s="6" t="s">
        <v>55</v>
      </c>
      <c r="D3" s="7" t="s">
        <v>56</v>
      </c>
      <c r="E3" s="7" t="s">
        <v>3</v>
      </c>
      <c r="F3" s="7" t="s">
        <v>4</v>
      </c>
      <c r="G3" s="7" t="s">
        <v>24</v>
      </c>
      <c r="H3" s="7" t="s">
        <v>6</v>
      </c>
      <c r="I3" s="7" t="s">
        <v>7</v>
      </c>
      <c r="J3" s="7" t="s">
        <v>8</v>
      </c>
      <c r="K3" s="11">
        <v>3158978099.8130097</v>
      </c>
      <c r="L3" s="9">
        <v>1.4E-2</v>
      </c>
      <c r="M3" s="9" t="s">
        <v>1496</v>
      </c>
      <c r="N3" s="7" t="s">
        <v>9</v>
      </c>
      <c r="O3" s="9">
        <v>2E-3</v>
      </c>
      <c r="P3" s="9">
        <v>5.0000000000000001E-4</v>
      </c>
      <c r="Q3" s="9" t="s">
        <v>1427</v>
      </c>
      <c r="R3" s="11">
        <v>49728672.835099198</v>
      </c>
      <c r="S3" s="11">
        <v>40537521.260944396</v>
      </c>
      <c r="T3" s="11">
        <v>5498570.7492955299</v>
      </c>
      <c r="U3" s="11">
        <v>0</v>
      </c>
      <c r="V3" s="11">
        <v>1268039.0668618099</v>
      </c>
      <c r="W3" s="11">
        <v>2196653.2671057298</v>
      </c>
      <c r="X3" s="11">
        <v>227888.48269176009</v>
      </c>
      <c r="Y3" s="11">
        <v>0</v>
      </c>
      <c r="Z3" s="11">
        <v>0</v>
      </c>
      <c r="AA3" s="9">
        <v>8.2000000000000007E-3</v>
      </c>
      <c r="AB3" s="28">
        <f t="shared" si="0"/>
        <v>44002213.594911933</v>
      </c>
      <c r="AC3" s="14">
        <f t="shared" si="1"/>
        <v>0.92126095369056238</v>
      </c>
      <c r="AD3" s="14">
        <f t="shared" si="2"/>
        <v>2.8817619916477018E-2</v>
      </c>
      <c r="AE3" s="9">
        <f t="shared" si="3"/>
        <v>1.2832479358861001E-2</v>
      </c>
      <c r="AF3" s="9">
        <f t="shared" si="4"/>
        <v>4.0140799549603375E-4</v>
      </c>
      <c r="AG3" s="26">
        <f t="shared" si="5"/>
        <v>2.2129255665785264E-2</v>
      </c>
    </row>
    <row r="4" spans="1:33" x14ac:dyDescent="0.2">
      <c r="A4" s="6" t="s">
        <v>0</v>
      </c>
      <c r="B4" s="6" t="s">
        <v>54</v>
      </c>
      <c r="C4" s="6" t="s">
        <v>57</v>
      </c>
      <c r="D4" s="7" t="s">
        <v>58</v>
      </c>
      <c r="E4" s="7" t="s">
        <v>3</v>
      </c>
      <c r="F4" s="7" t="s">
        <v>4</v>
      </c>
      <c r="G4" s="7" t="s">
        <v>24</v>
      </c>
      <c r="H4" s="7" t="s">
        <v>6</v>
      </c>
      <c r="I4" s="7" t="s">
        <v>7</v>
      </c>
      <c r="J4" s="7" t="s">
        <v>27</v>
      </c>
      <c r="K4" s="11">
        <v>2920024.3585529798</v>
      </c>
      <c r="L4" s="9">
        <v>1.4E-2</v>
      </c>
      <c r="M4" s="9" t="s">
        <v>1496</v>
      </c>
      <c r="N4" s="7" t="s">
        <v>9</v>
      </c>
      <c r="O4" s="9">
        <v>2E-3</v>
      </c>
      <c r="P4" s="9">
        <v>5.0000000000000001E-4</v>
      </c>
      <c r="Q4" s="9" t="s">
        <v>1427</v>
      </c>
      <c r="R4" s="11">
        <v>45967.068238071501</v>
      </c>
      <c r="S4" s="11">
        <v>37471.152308502496</v>
      </c>
      <c r="T4" s="11">
        <v>5083</v>
      </c>
      <c r="U4" s="11">
        <v>0</v>
      </c>
      <c r="V4" s="11">
        <v>1172.1211245663501</v>
      </c>
      <c r="W4" s="11">
        <v>2030.4924075362778</v>
      </c>
      <c r="X4" s="11">
        <v>210.17426200401201</v>
      </c>
      <c r="Y4" s="11">
        <v>0</v>
      </c>
      <c r="Z4" s="11">
        <v>0</v>
      </c>
      <c r="AA4" s="9">
        <v>8.2000000000000007E-3</v>
      </c>
      <c r="AB4" s="28">
        <f t="shared" si="0"/>
        <v>40673.765840605127</v>
      </c>
      <c r="AC4" s="14">
        <f t="shared" si="1"/>
        <v>0.92126095369056238</v>
      </c>
      <c r="AD4" s="14">
        <f t="shared" si="2"/>
        <v>2.8817619916477147E-2</v>
      </c>
      <c r="AE4" s="9">
        <f t="shared" si="3"/>
        <v>1.2832479358861018E-2</v>
      </c>
      <c r="AF4" s="9">
        <f t="shared" si="4"/>
        <v>4.0140799549603608E-4</v>
      </c>
      <c r="AG4" s="26">
        <f t="shared" si="5"/>
        <v>2.2129255665785282E-2</v>
      </c>
    </row>
    <row r="5" spans="1:33" x14ac:dyDescent="0.2">
      <c r="A5" s="6" t="s">
        <v>0</v>
      </c>
      <c r="B5" s="6" t="s">
        <v>31</v>
      </c>
      <c r="C5" s="6" t="s">
        <v>32</v>
      </c>
      <c r="D5" s="7" t="s">
        <v>33</v>
      </c>
      <c r="E5" s="7" t="s">
        <v>3</v>
      </c>
      <c r="F5" s="7" t="s">
        <v>4</v>
      </c>
      <c r="G5" s="7" t="s">
        <v>24</v>
      </c>
      <c r="H5" s="7" t="s">
        <v>6</v>
      </c>
      <c r="I5" s="7" t="s">
        <v>7</v>
      </c>
      <c r="J5" s="7" t="s">
        <v>8</v>
      </c>
      <c r="K5" s="11">
        <v>1150686915.8048801</v>
      </c>
      <c r="L5" s="9">
        <v>1.2E-2</v>
      </c>
      <c r="M5" s="9" t="s">
        <v>1171</v>
      </c>
      <c r="N5" s="7" t="s">
        <v>403</v>
      </c>
      <c r="O5" s="9">
        <v>2E-3</v>
      </c>
      <c r="P5" s="9">
        <v>5.0000000000000001E-4</v>
      </c>
      <c r="Q5" s="9" t="s">
        <v>1427</v>
      </c>
      <c r="R5" s="11">
        <v>1516441.04147632</v>
      </c>
      <c r="S5" s="11">
        <v>0</v>
      </c>
      <c r="T5" s="11">
        <v>0</v>
      </c>
      <c r="U5" s="11">
        <v>0</v>
      </c>
      <c r="V5" s="11">
        <v>459370.983279949</v>
      </c>
      <c r="W5" s="11">
        <v>979032.82828372996</v>
      </c>
      <c r="X5" s="11">
        <v>78037.219613641704</v>
      </c>
      <c r="Y5" s="11">
        <v>0</v>
      </c>
      <c r="Z5" s="11">
        <v>0</v>
      </c>
      <c r="AA5" s="9">
        <v>1.0299000000000001E-2</v>
      </c>
      <c r="AB5" s="28">
        <f t="shared" si="0"/>
        <v>1438403.811563679</v>
      </c>
      <c r="AC5" s="14">
        <f t="shared" si="1"/>
        <v>0</v>
      </c>
      <c r="AD5" s="14">
        <f t="shared" si="2"/>
        <v>0.31936162820687325</v>
      </c>
      <c r="AE5" s="9">
        <f t="shared" si="3"/>
        <v>0</v>
      </c>
      <c r="AF5" s="9">
        <f t="shared" si="4"/>
        <v>3.9921457085364452E-4</v>
      </c>
      <c r="AG5" s="26">
        <f t="shared" si="5"/>
        <v>1.1549039252038899E-2</v>
      </c>
    </row>
    <row r="6" spans="1:33" x14ac:dyDescent="0.2">
      <c r="A6" s="6" t="s">
        <v>0</v>
      </c>
      <c r="B6" s="6" t="s">
        <v>31</v>
      </c>
      <c r="C6" s="6" t="s">
        <v>36</v>
      </c>
      <c r="D6" s="7" t="s">
        <v>37</v>
      </c>
      <c r="E6" s="7" t="s">
        <v>3</v>
      </c>
      <c r="F6" s="7" t="s">
        <v>4</v>
      </c>
      <c r="G6" s="7" t="s">
        <v>24</v>
      </c>
      <c r="H6" s="7" t="s">
        <v>6</v>
      </c>
      <c r="I6" s="7" t="s">
        <v>7</v>
      </c>
      <c r="J6" s="7" t="s">
        <v>30</v>
      </c>
      <c r="K6" s="11">
        <v>900093.79952061898</v>
      </c>
      <c r="L6" s="9">
        <v>1.2E-2</v>
      </c>
      <c r="M6" s="9" t="s">
        <v>1171</v>
      </c>
      <c r="N6" s="7" t="s">
        <v>403</v>
      </c>
      <c r="O6" s="9">
        <v>2E-3</v>
      </c>
      <c r="P6" s="9">
        <v>5.0000000000000001E-4</v>
      </c>
      <c r="Q6" s="9" t="s">
        <v>1427</v>
      </c>
      <c r="R6" s="11">
        <v>1186</v>
      </c>
      <c r="S6" s="11">
        <v>0</v>
      </c>
      <c r="T6" s="11">
        <v>0</v>
      </c>
      <c r="U6" s="11">
        <v>0</v>
      </c>
      <c r="V6" s="11">
        <v>359.33055990365102</v>
      </c>
      <c r="W6" s="11">
        <v>765.82202001395603</v>
      </c>
      <c r="X6" s="11">
        <v>60.846864600004203</v>
      </c>
      <c r="Y6" s="11">
        <v>0</v>
      </c>
      <c r="Z6" s="11">
        <v>0</v>
      </c>
      <c r="AA6" s="9">
        <v>1.0299000000000001E-2</v>
      </c>
      <c r="AB6" s="28">
        <f t="shared" si="0"/>
        <v>1125.152579917607</v>
      </c>
      <c r="AC6" s="14">
        <f t="shared" si="1"/>
        <v>0</v>
      </c>
      <c r="AD6" s="14">
        <f t="shared" si="2"/>
        <v>0.31936162820687325</v>
      </c>
      <c r="AE6" s="9">
        <f t="shared" si="3"/>
        <v>0</v>
      </c>
      <c r="AF6" s="9">
        <f t="shared" si="4"/>
        <v>3.9921457085364539E-4</v>
      </c>
      <c r="AG6" s="26">
        <f t="shared" si="5"/>
        <v>1.1549039252038902E-2</v>
      </c>
    </row>
    <row r="7" spans="1:33" x14ac:dyDescent="0.2">
      <c r="A7" s="6" t="s">
        <v>0</v>
      </c>
      <c r="B7" s="6" t="s">
        <v>31</v>
      </c>
      <c r="C7" s="6" t="s">
        <v>34</v>
      </c>
      <c r="D7" s="7" t="s">
        <v>35</v>
      </c>
      <c r="E7" s="7" t="s">
        <v>3</v>
      </c>
      <c r="F7" s="7" t="s">
        <v>4</v>
      </c>
      <c r="G7" s="7" t="s">
        <v>24</v>
      </c>
      <c r="H7" s="7" t="s">
        <v>6</v>
      </c>
      <c r="I7" s="7" t="s">
        <v>7</v>
      </c>
      <c r="J7" s="7" t="s">
        <v>27</v>
      </c>
      <c r="K7" s="11">
        <v>2361216.6575686601</v>
      </c>
      <c r="L7" s="9">
        <v>1.2E-2</v>
      </c>
      <c r="M7" s="9" t="s">
        <v>1171</v>
      </c>
      <c r="N7" s="7" t="s">
        <v>403</v>
      </c>
      <c r="O7" s="9">
        <v>2E-3</v>
      </c>
      <c r="P7" s="9">
        <v>5.0000000000000001E-4</v>
      </c>
      <c r="Q7" s="9" t="s">
        <v>1427</v>
      </c>
      <c r="R7" s="11">
        <v>3112</v>
      </c>
      <c r="S7" s="11">
        <v>0</v>
      </c>
      <c r="T7" s="11">
        <v>0</v>
      </c>
      <c r="U7" s="11">
        <v>0</v>
      </c>
      <c r="V7" s="11">
        <v>942.63209464374995</v>
      </c>
      <c r="W7" s="11">
        <v>2008.981409885165</v>
      </c>
      <c r="X7" s="11">
        <v>160.40020814719702</v>
      </c>
      <c r="Y7" s="11">
        <v>0</v>
      </c>
      <c r="Z7" s="11">
        <v>0</v>
      </c>
      <c r="AA7" s="9">
        <v>1.0299000000000001E-2</v>
      </c>
      <c r="AB7" s="28">
        <f t="shared" si="0"/>
        <v>2951.6135045289147</v>
      </c>
      <c r="AC7" s="14">
        <f t="shared" si="1"/>
        <v>0</v>
      </c>
      <c r="AD7" s="14">
        <f t="shared" si="2"/>
        <v>0.31936162820687342</v>
      </c>
      <c r="AE7" s="9">
        <f t="shared" si="3"/>
        <v>0</v>
      </c>
      <c r="AF7" s="9">
        <f t="shared" si="4"/>
        <v>3.9921457085364469E-4</v>
      </c>
      <c r="AG7" s="26">
        <f t="shared" si="5"/>
        <v>1.1549039252038899E-2</v>
      </c>
    </row>
    <row r="8" spans="1:33" x14ac:dyDescent="0.2">
      <c r="A8" s="6" t="s">
        <v>0</v>
      </c>
      <c r="B8" s="6" t="s">
        <v>38</v>
      </c>
      <c r="C8" s="6" t="s">
        <v>39</v>
      </c>
      <c r="D8" s="7" t="s">
        <v>40</v>
      </c>
      <c r="E8" s="7" t="s">
        <v>3</v>
      </c>
      <c r="F8" s="7" t="s">
        <v>4</v>
      </c>
      <c r="G8" s="7" t="s">
        <v>24</v>
      </c>
      <c r="H8" s="7" t="s">
        <v>6</v>
      </c>
      <c r="I8" s="7" t="s">
        <v>7</v>
      </c>
      <c r="J8" s="7" t="s">
        <v>8</v>
      </c>
      <c r="K8" s="11">
        <v>918642899.49593496</v>
      </c>
      <c r="L8" s="9">
        <v>1.2E-2</v>
      </c>
      <c r="M8" s="9" t="s">
        <v>1171</v>
      </c>
      <c r="N8" s="7" t="s">
        <v>403</v>
      </c>
      <c r="O8" s="9">
        <v>2E-3</v>
      </c>
      <c r="P8" s="9">
        <v>5.0000000000000001E-4</v>
      </c>
      <c r="Q8" s="9" t="s">
        <v>1427</v>
      </c>
      <c r="R8" s="11">
        <v>1439557.4730274701</v>
      </c>
      <c r="S8" s="11">
        <v>0</v>
      </c>
      <c r="T8" s="11">
        <v>0</v>
      </c>
      <c r="U8" s="11">
        <v>0</v>
      </c>
      <c r="V8" s="11">
        <v>366785.87974153599</v>
      </c>
      <c r="W8" s="11">
        <v>993633.78607840196</v>
      </c>
      <c r="X8" s="11">
        <v>79137.794170034307</v>
      </c>
      <c r="Y8" s="11">
        <v>0</v>
      </c>
      <c r="Z8" s="11">
        <v>0</v>
      </c>
      <c r="AA8" s="9">
        <v>1.30375E-2</v>
      </c>
      <c r="AB8" s="28">
        <f t="shared" si="0"/>
        <v>1360419.6658199378</v>
      </c>
      <c r="AC8" s="14">
        <f t="shared" si="1"/>
        <v>0</v>
      </c>
      <c r="AD8" s="14">
        <f t="shared" si="2"/>
        <v>0.26961230343613907</v>
      </c>
      <c r="AE8" s="9">
        <f t="shared" si="3"/>
        <v>0</v>
      </c>
      <c r="AF8" s="9">
        <f t="shared" si="4"/>
        <v>3.9926926985751882E-4</v>
      </c>
      <c r="AG8" s="26">
        <f t="shared" si="5"/>
        <v>1.4518401519585476E-2</v>
      </c>
    </row>
    <row r="9" spans="1:33" x14ac:dyDescent="0.2">
      <c r="A9" s="6" t="s">
        <v>0</v>
      </c>
      <c r="B9" s="6" t="s">
        <v>38</v>
      </c>
      <c r="C9" s="6" t="s">
        <v>41</v>
      </c>
      <c r="D9" s="7" t="s">
        <v>42</v>
      </c>
      <c r="E9" s="7" t="s">
        <v>3</v>
      </c>
      <c r="F9" s="7" t="s">
        <v>4</v>
      </c>
      <c r="G9" s="7" t="s">
        <v>24</v>
      </c>
      <c r="H9" s="7" t="s">
        <v>6</v>
      </c>
      <c r="I9" s="7" t="s">
        <v>7</v>
      </c>
      <c r="J9" s="7" t="s">
        <v>27</v>
      </c>
      <c r="K9" s="11">
        <v>1532462.18778057</v>
      </c>
      <c r="L9" s="9">
        <v>1.2E-2</v>
      </c>
      <c r="M9" s="9" t="s">
        <v>1171</v>
      </c>
      <c r="N9" s="7" t="s">
        <v>403</v>
      </c>
      <c r="O9" s="9">
        <v>2E-3</v>
      </c>
      <c r="P9" s="9">
        <v>5.0000000000000001E-4</v>
      </c>
      <c r="Q9" s="9" t="s">
        <v>1427</v>
      </c>
      <c r="R9" s="11">
        <v>2401</v>
      </c>
      <c r="S9" s="11">
        <v>0</v>
      </c>
      <c r="T9" s="11">
        <v>0</v>
      </c>
      <c r="U9" s="11">
        <v>0</v>
      </c>
      <c r="V9" s="11">
        <v>611.86505879940501</v>
      </c>
      <c r="W9" s="11">
        <v>1657.5605237921311</v>
      </c>
      <c r="X9" s="11">
        <v>131.817471391976</v>
      </c>
      <c r="Y9" s="11">
        <v>0</v>
      </c>
      <c r="Z9" s="11">
        <v>0</v>
      </c>
      <c r="AA9" s="9">
        <v>1.30375E-2</v>
      </c>
      <c r="AB9" s="28">
        <f t="shared" si="0"/>
        <v>2269.4255825915361</v>
      </c>
      <c r="AC9" s="14">
        <f t="shared" si="1"/>
        <v>0</v>
      </c>
      <c r="AD9" s="14">
        <f t="shared" si="2"/>
        <v>0.26961230343613868</v>
      </c>
      <c r="AE9" s="9">
        <f t="shared" si="3"/>
        <v>0</v>
      </c>
      <c r="AF9" s="9">
        <f t="shared" si="4"/>
        <v>3.9926926985751942E-4</v>
      </c>
      <c r="AG9" s="26">
        <f t="shared" si="5"/>
        <v>1.4518401519585481E-2</v>
      </c>
    </row>
    <row r="10" spans="1:33" x14ac:dyDescent="0.2">
      <c r="A10" s="6" t="s">
        <v>0</v>
      </c>
      <c r="B10" s="6" t="s">
        <v>38</v>
      </c>
      <c r="C10" s="6" t="s">
        <v>43</v>
      </c>
      <c r="D10" s="7" t="s">
        <v>44</v>
      </c>
      <c r="E10" s="7" t="s">
        <v>3</v>
      </c>
      <c r="F10" s="7" t="s">
        <v>4</v>
      </c>
      <c r="G10" s="7" t="s">
        <v>24</v>
      </c>
      <c r="H10" s="7" t="s">
        <v>6</v>
      </c>
      <c r="I10" s="7" t="s">
        <v>7</v>
      </c>
      <c r="J10" s="7" t="s">
        <v>30</v>
      </c>
      <c r="K10" s="11">
        <v>552323.03789405699</v>
      </c>
      <c r="L10" s="9">
        <v>1.2E-2</v>
      </c>
      <c r="M10" s="9" t="s">
        <v>1171</v>
      </c>
      <c r="N10" s="7" t="s">
        <v>403</v>
      </c>
      <c r="O10" s="9">
        <v>2E-3</v>
      </c>
      <c r="P10" s="9">
        <v>5.0000000000000001E-4</v>
      </c>
      <c r="Q10" s="9" t="s">
        <v>1427</v>
      </c>
      <c r="R10" s="11">
        <v>866</v>
      </c>
      <c r="S10" s="11">
        <v>0</v>
      </c>
      <c r="T10" s="11">
        <v>0</v>
      </c>
      <c r="U10" s="11">
        <v>0</v>
      </c>
      <c r="V10" s="11">
        <v>220.525616065447</v>
      </c>
      <c r="W10" s="11">
        <v>597.41041005393004</v>
      </c>
      <c r="X10" s="11">
        <v>47.336173587851299</v>
      </c>
      <c r="Y10" s="11">
        <v>0</v>
      </c>
      <c r="Z10" s="11">
        <v>0</v>
      </c>
      <c r="AA10" s="9">
        <v>1.30375E-2</v>
      </c>
      <c r="AB10" s="28">
        <f t="shared" si="0"/>
        <v>817.93602611937706</v>
      </c>
      <c r="AC10" s="14">
        <f t="shared" si="1"/>
        <v>0</v>
      </c>
      <c r="AD10" s="14">
        <f t="shared" si="2"/>
        <v>0.26961230343613873</v>
      </c>
      <c r="AE10" s="9">
        <f t="shared" si="3"/>
        <v>0</v>
      </c>
      <c r="AF10" s="9">
        <f t="shared" si="4"/>
        <v>3.9926926985751909E-4</v>
      </c>
      <c r="AG10" s="26">
        <f t="shared" si="5"/>
        <v>1.4518401519585479E-2</v>
      </c>
    </row>
    <row r="11" spans="1:33" x14ac:dyDescent="0.2">
      <c r="A11" s="6" t="s">
        <v>0</v>
      </c>
      <c r="B11" s="6" t="s">
        <v>47</v>
      </c>
      <c r="C11" s="6" t="s">
        <v>48</v>
      </c>
      <c r="D11" s="7" t="s">
        <v>49</v>
      </c>
      <c r="E11" s="7" t="s">
        <v>3</v>
      </c>
      <c r="F11" s="7" t="s">
        <v>4</v>
      </c>
      <c r="G11" s="7" t="s">
        <v>16</v>
      </c>
      <c r="H11" s="7" t="s">
        <v>17</v>
      </c>
      <c r="I11" s="7" t="s">
        <v>7</v>
      </c>
      <c r="J11" s="7" t="s">
        <v>8</v>
      </c>
      <c r="K11" s="11">
        <v>1387129545.60744</v>
      </c>
      <c r="L11" s="9">
        <v>0.02</v>
      </c>
      <c r="M11" s="9" t="s">
        <v>1496</v>
      </c>
      <c r="N11" s="7" t="s">
        <v>9</v>
      </c>
      <c r="O11" s="9">
        <v>2.5000000000000001E-3</v>
      </c>
      <c r="P11" s="9">
        <v>5.0000000000000001E-4</v>
      </c>
      <c r="Q11" s="9" t="s">
        <v>1427</v>
      </c>
      <c r="R11" s="11">
        <v>55108556.559064701</v>
      </c>
      <c r="S11" s="11">
        <v>27488959</v>
      </c>
      <c r="T11" s="11">
        <v>22877555.8836894</v>
      </c>
      <c r="U11" s="11">
        <v>0</v>
      </c>
      <c r="V11" s="11">
        <v>1387279.2543931101</v>
      </c>
      <c r="W11" s="11">
        <v>722201.35310288705</v>
      </c>
      <c r="X11" s="11">
        <v>2632561.0678792698</v>
      </c>
      <c r="Y11" s="11">
        <v>0</v>
      </c>
      <c r="Z11" s="11">
        <v>0</v>
      </c>
      <c r="AA11" s="9">
        <v>0</v>
      </c>
      <c r="AB11" s="28">
        <f t="shared" si="0"/>
        <v>29598439.607495993</v>
      </c>
      <c r="AC11" s="14">
        <f t="shared" si="1"/>
        <v>0.92873000619391588</v>
      </c>
      <c r="AD11" s="14">
        <f t="shared" si="2"/>
        <v>4.6870013176024752E-2</v>
      </c>
      <c r="AE11" s="9">
        <f t="shared" si="3"/>
        <v>1.9817153406506288E-2</v>
      </c>
      <c r="AF11" s="9">
        <f t="shared" si="4"/>
        <v>1.0001079270397953E-3</v>
      </c>
      <c r="AG11" s="26">
        <f t="shared" si="5"/>
        <v>2.1337905822296142E-2</v>
      </c>
    </row>
    <row r="12" spans="1:33" x14ac:dyDescent="0.2">
      <c r="A12" s="6" t="s">
        <v>0</v>
      </c>
      <c r="B12" s="6" t="s">
        <v>47</v>
      </c>
      <c r="C12" s="6" t="s">
        <v>52</v>
      </c>
      <c r="D12" s="7" t="s">
        <v>53</v>
      </c>
      <c r="E12" s="7" t="s">
        <v>3</v>
      </c>
      <c r="F12" s="7" t="s">
        <v>4</v>
      </c>
      <c r="G12" s="7" t="s">
        <v>16</v>
      </c>
      <c r="H12" s="7" t="s">
        <v>17</v>
      </c>
      <c r="I12" s="7" t="s">
        <v>7</v>
      </c>
      <c r="J12" s="7" t="s">
        <v>8</v>
      </c>
      <c r="K12" s="11">
        <v>2087456072.6818202</v>
      </c>
      <c r="L12" s="9">
        <v>8.9999999999999993E-3</v>
      </c>
      <c r="M12" s="9" t="s">
        <v>1496</v>
      </c>
      <c r="N12" s="7" t="s">
        <v>9</v>
      </c>
      <c r="O12" s="9">
        <v>2.5000000000000001E-3</v>
      </c>
      <c r="P12" s="9">
        <v>5.0000000000000001E-4</v>
      </c>
      <c r="Q12" s="9" t="s">
        <v>1427</v>
      </c>
      <c r="R12" s="11">
        <v>60167417.875948504</v>
      </c>
      <c r="S12" s="11">
        <v>18603386</v>
      </c>
      <c r="T12" s="11">
        <v>34427853.626758598</v>
      </c>
      <c r="U12" s="11">
        <v>0</v>
      </c>
      <c r="V12" s="11">
        <v>2087681.36563645</v>
      </c>
      <c r="W12" s="11">
        <v>1086822.4997496321</v>
      </c>
      <c r="X12" s="11">
        <v>3961674.3838037485</v>
      </c>
      <c r="Y12" s="11">
        <v>0</v>
      </c>
      <c r="Z12" s="11">
        <v>0</v>
      </c>
      <c r="AA12" s="9">
        <v>0</v>
      </c>
      <c r="AB12" s="28">
        <f t="shared" si="0"/>
        <v>21777889.86538608</v>
      </c>
      <c r="AC12" s="14">
        <f t="shared" si="1"/>
        <v>0.8542327156116416</v>
      </c>
      <c r="AD12" s="14">
        <f t="shared" si="2"/>
        <v>9.586242645825041E-2</v>
      </c>
      <c r="AE12" s="9">
        <f t="shared" si="3"/>
        <v>8.9119892118734011E-3</v>
      </c>
      <c r="AF12" s="9">
        <f t="shared" si="4"/>
        <v>1.0001079270397966E-3</v>
      </c>
      <c r="AG12" s="26">
        <f t="shared" si="5"/>
        <v>1.0432741627663255E-2</v>
      </c>
    </row>
    <row r="13" spans="1:33" x14ac:dyDescent="0.2">
      <c r="A13" s="6" t="s">
        <v>0</v>
      </c>
      <c r="B13" s="6" t="s">
        <v>47</v>
      </c>
      <c r="C13" s="6" t="s">
        <v>50</v>
      </c>
      <c r="D13" s="7" t="s">
        <v>51</v>
      </c>
      <c r="E13" s="7" t="s">
        <v>3</v>
      </c>
      <c r="F13" s="7" t="s">
        <v>4</v>
      </c>
      <c r="G13" s="7" t="s">
        <v>16</v>
      </c>
      <c r="H13" s="7" t="s">
        <v>17</v>
      </c>
      <c r="I13" s="7" t="s">
        <v>7</v>
      </c>
      <c r="J13" s="7" t="s">
        <v>27</v>
      </c>
      <c r="K13" s="11">
        <v>1700652.4943121399</v>
      </c>
      <c r="L13" s="9">
        <v>0.02</v>
      </c>
      <c r="M13" s="9" t="s">
        <v>1496</v>
      </c>
      <c r="N13" s="7" t="s">
        <v>9</v>
      </c>
      <c r="O13" s="9">
        <v>2.5000000000000001E-3</v>
      </c>
      <c r="P13" s="9">
        <v>5.0000000000000001E-4</v>
      </c>
      <c r="Q13" s="9" t="s">
        <v>1427</v>
      </c>
      <c r="R13" s="11">
        <v>67526.016924824798</v>
      </c>
      <c r="S13" s="11">
        <v>33663.759697687703</v>
      </c>
      <c r="T13" s="11">
        <v>28048.405861273801</v>
      </c>
      <c r="U13" s="11">
        <v>0</v>
      </c>
      <c r="V13" s="11">
        <v>1700.83604070158</v>
      </c>
      <c r="W13" s="11">
        <v>885.43534844265798</v>
      </c>
      <c r="X13" s="11">
        <v>3227.8983862166301</v>
      </c>
      <c r="Y13" s="11">
        <v>0</v>
      </c>
      <c r="Z13" s="11">
        <v>0</v>
      </c>
      <c r="AA13" s="9">
        <v>0</v>
      </c>
      <c r="AB13" s="28">
        <f t="shared" si="0"/>
        <v>36250.031086831943</v>
      </c>
      <c r="AC13" s="14">
        <f t="shared" si="1"/>
        <v>0.92865464355191352</v>
      </c>
      <c r="AD13" s="14">
        <f t="shared" si="2"/>
        <v>4.6919574679190265E-2</v>
      </c>
      <c r="AE13" s="9">
        <f t="shared" si="3"/>
        <v>1.9794614014489554E-2</v>
      </c>
      <c r="AF13" s="9">
        <f t="shared" si="4"/>
        <v>1.0001079270398003E-3</v>
      </c>
      <c r="AG13" s="26">
        <f t="shared" si="5"/>
        <v>2.1315366430279415E-2</v>
      </c>
    </row>
    <row r="14" spans="1:33" x14ac:dyDescent="0.2">
      <c r="A14" s="6" t="s">
        <v>0</v>
      </c>
      <c r="B14" s="6" t="s">
        <v>10</v>
      </c>
      <c r="C14" s="6" t="s">
        <v>10</v>
      </c>
      <c r="D14" s="7" t="s">
        <v>11</v>
      </c>
      <c r="E14" s="7" t="s">
        <v>3</v>
      </c>
      <c r="F14" s="7" t="s">
        <v>4</v>
      </c>
      <c r="G14" s="7" t="s">
        <v>5</v>
      </c>
      <c r="H14" s="7" t="s">
        <v>6</v>
      </c>
      <c r="I14" s="7" t="s">
        <v>7</v>
      </c>
      <c r="J14" s="7" t="s">
        <v>8</v>
      </c>
      <c r="K14" s="11">
        <v>2144058675.1138201</v>
      </c>
      <c r="L14" s="9">
        <v>0.02</v>
      </c>
      <c r="M14" s="9" t="s">
        <v>1496</v>
      </c>
      <c r="N14" s="7" t="s">
        <v>9</v>
      </c>
      <c r="O14" s="9">
        <v>2.5000000000000001E-3</v>
      </c>
      <c r="P14" s="9">
        <v>5.0000000000000001E-4</v>
      </c>
      <c r="Q14" s="9" t="s">
        <v>1427</v>
      </c>
      <c r="R14" s="11">
        <v>120468274</v>
      </c>
      <c r="S14" s="11">
        <v>34381839</v>
      </c>
      <c r="T14" s="11">
        <v>77358581</v>
      </c>
      <c r="U14" s="11">
        <v>0</v>
      </c>
      <c r="V14" s="11">
        <v>1702605</v>
      </c>
      <c r="W14" s="11">
        <v>3493638</v>
      </c>
      <c r="X14" s="11">
        <v>3531611</v>
      </c>
      <c r="Y14" s="11">
        <v>0</v>
      </c>
      <c r="Z14" s="11">
        <v>0</v>
      </c>
      <c r="AA14" s="9">
        <v>0</v>
      </c>
      <c r="AB14" s="28">
        <f t="shared" si="0"/>
        <v>39578082</v>
      </c>
      <c r="AC14" s="14">
        <f t="shared" si="1"/>
        <v>0.86870907488644855</v>
      </c>
      <c r="AD14" s="14">
        <f t="shared" si="2"/>
        <v>4.3018886059208228E-2</v>
      </c>
      <c r="AE14" s="9">
        <f t="shared" si="3"/>
        <v>1.6035866648180602E-2</v>
      </c>
      <c r="AF14" s="9">
        <f t="shared" si="4"/>
        <v>7.9410373408256426E-4</v>
      </c>
      <c r="AG14" s="26">
        <f t="shared" si="5"/>
        <v>1.8459421124703571E-2</v>
      </c>
    </row>
    <row r="15" spans="1:33" x14ac:dyDescent="0.2">
      <c r="A15" s="6" t="s">
        <v>0</v>
      </c>
      <c r="B15" s="6" t="s">
        <v>1428</v>
      </c>
      <c r="C15" s="6" t="s">
        <v>1439</v>
      </c>
      <c r="D15" s="7" t="s">
        <v>1440</v>
      </c>
      <c r="E15" s="7" t="s">
        <v>3</v>
      </c>
      <c r="F15" s="7" t="s">
        <v>4</v>
      </c>
      <c r="G15" s="7" t="s">
        <v>16</v>
      </c>
      <c r="H15" s="7" t="s">
        <v>17</v>
      </c>
      <c r="I15" s="7" t="s">
        <v>7</v>
      </c>
      <c r="J15" s="7" t="s">
        <v>8</v>
      </c>
      <c r="K15" s="11">
        <v>418807036.07317102</v>
      </c>
      <c r="L15" s="9">
        <v>2.1999999999999999E-2</v>
      </c>
      <c r="M15" s="9" t="s">
        <v>1496</v>
      </c>
      <c r="N15" s="7" t="s">
        <v>9</v>
      </c>
      <c r="O15" s="9">
        <v>2.5000000000000001E-3</v>
      </c>
      <c r="P15" s="9">
        <v>5.0000000000000001E-4</v>
      </c>
      <c r="Q15" s="9" t="s">
        <v>1427</v>
      </c>
      <c r="R15" s="11">
        <v>14812278.0110096</v>
      </c>
      <c r="S15" s="11">
        <v>8320306</v>
      </c>
      <c r="T15" s="11">
        <v>3593511.4873877601</v>
      </c>
      <c r="U15" s="11">
        <v>0</v>
      </c>
      <c r="V15" s="11">
        <v>484506.05848858901</v>
      </c>
      <c r="W15" s="11">
        <v>814235.51053354004</v>
      </c>
      <c r="X15" s="11">
        <v>1599718.9545997374</v>
      </c>
      <c r="Y15" s="11">
        <v>0</v>
      </c>
      <c r="Z15" s="11">
        <v>0</v>
      </c>
      <c r="AA15" s="9">
        <v>0</v>
      </c>
      <c r="AB15" s="28">
        <f t="shared" si="0"/>
        <v>9619047.5690221284</v>
      </c>
      <c r="AC15" s="14">
        <f t="shared" si="1"/>
        <v>0.86498231142918047</v>
      </c>
      <c r="AD15" s="14">
        <f t="shared" si="2"/>
        <v>5.0369441986016068E-2</v>
      </c>
      <c r="AE15" s="9">
        <f t="shared" si="3"/>
        <v>1.9866681510447057E-2</v>
      </c>
      <c r="AF15" s="9">
        <f t="shared" si="4"/>
        <v>1.1568718210453837E-3</v>
      </c>
      <c r="AG15" s="26">
        <f t="shared" si="5"/>
        <v>2.2967731533864576E-2</v>
      </c>
    </row>
    <row r="16" spans="1:33" x14ac:dyDescent="0.2">
      <c r="A16" s="6" t="s">
        <v>0</v>
      </c>
      <c r="B16" s="6" t="s">
        <v>1428</v>
      </c>
      <c r="C16" s="6" t="s">
        <v>1429</v>
      </c>
      <c r="D16" s="7" t="s">
        <v>1430</v>
      </c>
      <c r="E16" s="7" t="s">
        <v>3</v>
      </c>
      <c r="F16" s="7" t="s">
        <v>4</v>
      </c>
      <c r="G16" s="7" t="s">
        <v>16</v>
      </c>
      <c r="H16" s="7" t="s">
        <v>17</v>
      </c>
      <c r="I16" s="7" t="s">
        <v>7</v>
      </c>
      <c r="J16" s="7" t="s">
        <v>8</v>
      </c>
      <c r="K16" s="11">
        <v>262558659.01626</v>
      </c>
      <c r="L16" s="9">
        <v>1.2E-2</v>
      </c>
      <c r="M16" s="9" t="s">
        <v>1496</v>
      </c>
      <c r="N16" s="7" t="s">
        <v>9</v>
      </c>
      <c r="O16" s="9">
        <v>2.5000000000000001E-3</v>
      </c>
      <c r="P16" s="9">
        <v>5.0000000000000001E-4</v>
      </c>
      <c r="Q16" s="9" t="s">
        <v>1427</v>
      </c>
      <c r="R16" s="11">
        <v>6410170.4487097906</v>
      </c>
      <c r="S16" s="11">
        <v>2340221</v>
      </c>
      <c r="T16" s="11">
        <v>2252845.5255541899</v>
      </c>
      <c r="U16" s="11">
        <v>0</v>
      </c>
      <c r="V16" s="11">
        <v>303746.71398737503</v>
      </c>
      <c r="W16" s="11">
        <v>510460.82170347212</v>
      </c>
      <c r="X16" s="11">
        <v>1002896.3874647438</v>
      </c>
      <c r="Y16" s="11">
        <v>0</v>
      </c>
      <c r="Z16" s="11">
        <v>0</v>
      </c>
      <c r="AA16" s="9">
        <v>0</v>
      </c>
      <c r="AB16" s="28">
        <f t="shared" si="0"/>
        <v>3154428.5356908473</v>
      </c>
      <c r="AC16" s="14">
        <f t="shared" si="1"/>
        <v>0.74188429806588441</v>
      </c>
      <c r="AD16" s="14">
        <f t="shared" si="2"/>
        <v>9.6292152619920385E-2</v>
      </c>
      <c r="AE16" s="9">
        <f t="shared" si="3"/>
        <v>8.9131358636893119E-3</v>
      </c>
      <c r="AF16" s="9">
        <f t="shared" si="4"/>
        <v>1.1568718210453852E-3</v>
      </c>
      <c r="AG16" s="26">
        <f t="shared" si="5"/>
        <v>1.2014185887106838E-2</v>
      </c>
    </row>
    <row r="17" spans="1:33" x14ac:dyDescent="0.2">
      <c r="A17" s="6" t="s">
        <v>0</v>
      </c>
      <c r="B17" s="6" t="s">
        <v>1428</v>
      </c>
      <c r="C17" s="6" t="s">
        <v>1443</v>
      </c>
      <c r="D17" s="7" t="s">
        <v>1444</v>
      </c>
      <c r="E17" s="7" t="s">
        <v>3</v>
      </c>
      <c r="F17" s="7" t="s">
        <v>4</v>
      </c>
      <c r="G17" s="7" t="s">
        <v>16</v>
      </c>
      <c r="H17" s="7" t="s">
        <v>17</v>
      </c>
      <c r="I17" s="7" t="s">
        <v>7</v>
      </c>
      <c r="J17" s="7" t="s">
        <v>27</v>
      </c>
      <c r="K17" s="11">
        <v>235030.42094859001</v>
      </c>
      <c r="L17" s="9">
        <v>2.1999999999999999E-2</v>
      </c>
      <c r="M17" s="9" t="s">
        <v>1496</v>
      </c>
      <c r="N17" s="7" t="s">
        <v>9</v>
      </c>
      <c r="O17" s="9">
        <v>2.5000000000000001E-3</v>
      </c>
      <c r="P17" s="9">
        <v>5.0000000000000001E-4</v>
      </c>
      <c r="Q17" s="9" t="s">
        <v>1427</v>
      </c>
      <c r="R17" s="11">
        <v>8342</v>
      </c>
      <c r="S17" s="11">
        <v>4699</v>
      </c>
      <c r="T17" s="11">
        <v>2017</v>
      </c>
      <c r="U17" s="11">
        <v>0</v>
      </c>
      <c r="V17" s="11">
        <v>271.90007108385902</v>
      </c>
      <c r="W17" s="11">
        <v>456.94102130259751</v>
      </c>
      <c r="X17" s="11">
        <v>897.29762064270597</v>
      </c>
      <c r="Y17" s="11">
        <v>0</v>
      </c>
      <c r="Z17" s="11">
        <v>0</v>
      </c>
      <c r="AA17" s="9">
        <v>0</v>
      </c>
      <c r="AB17" s="28">
        <f t="shared" si="0"/>
        <v>5427.8410923864567</v>
      </c>
      <c r="AC17" s="14">
        <f t="shared" si="1"/>
        <v>0.8657217335620252</v>
      </c>
      <c r="AD17" s="14">
        <f t="shared" si="2"/>
        <v>5.0093594572112432E-2</v>
      </c>
      <c r="AE17" s="9">
        <f t="shared" si="3"/>
        <v>1.9993156549840192E-2</v>
      </c>
      <c r="AF17" s="9">
        <f t="shared" si="4"/>
        <v>1.1568718210453863E-3</v>
      </c>
      <c r="AG17" s="26">
        <f t="shared" si="5"/>
        <v>2.3094206573257722E-2</v>
      </c>
    </row>
    <row r="18" spans="1:33" x14ac:dyDescent="0.2">
      <c r="A18" s="6" t="s">
        <v>0</v>
      </c>
      <c r="B18" s="6" t="s">
        <v>18</v>
      </c>
      <c r="C18" s="6" t="s">
        <v>18</v>
      </c>
      <c r="D18" s="7" t="s">
        <v>19</v>
      </c>
      <c r="E18" s="7" t="s">
        <v>3</v>
      </c>
      <c r="F18" s="7" t="s">
        <v>4</v>
      </c>
      <c r="G18" s="7" t="s">
        <v>5</v>
      </c>
      <c r="H18" s="7" t="s">
        <v>6</v>
      </c>
      <c r="I18" s="7" t="s">
        <v>7</v>
      </c>
      <c r="J18" s="7" t="s">
        <v>8</v>
      </c>
      <c r="K18" s="11">
        <v>455630344.67955899</v>
      </c>
      <c r="L18" s="9">
        <v>0.02</v>
      </c>
      <c r="M18" s="9" t="s">
        <v>1496</v>
      </c>
      <c r="N18" s="7" t="s">
        <v>9</v>
      </c>
      <c r="O18" s="9">
        <v>2.5000000000000001E-3</v>
      </c>
      <c r="P18" s="9">
        <v>5.0000000000000001E-4</v>
      </c>
      <c r="Q18" s="9" t="s">
        <v>1427</v>
      </c>
      <c r="R18" s="11">
        <v>18096244</v>
      </c>
      <c r="S18" s="11">
        <v>8635111</v>
      </c>
      <c r="T18" s="11">
        <v>3237541</v>
      </c>
      <c r="U18" s="11">
        <v>0</v>
      </c>
      <c r="V18" s="11">
        <v>380232</v>
      </c>
      <c r="W18" s="11">
        <v>1429573</v>
      </c>
      <c r="X18" s="11">
        <v>4413787</v>
      </c>
      <c r="Y18" s="11">
        <v>0</v>
      </c>
      <c r="Z18" s="11">
        <v>0</v>
      </c>
      <c r="AA18" s="9">
        <v>0</v>
      </c>
      <c r="AB18" s="28">
        <f t="shared" si="0"/>
        <v>10444916</v>
      </c>
      <c r="AC18" s="14">
        <f t="shared" si="1"/>
        <v>0.82672862089077592</v>
      </c>
      <c r="AD18" s="14">
        <f t="shared" si="2"/>
        <v>3.6403547907900839E-2</v>
      </c>
      <c r="AE18" s="9">
        <f t="shared" si="3"/>
        <v>1.8952010332132292E-2</v>
      </c>
      <c r="AF18" s="9">
        <f t="shared" si="4"/>
        <v>8.3451860579526142E-4</v>
      </c>
      <c r="AG18" s="26">
        <f t="shared" si="5"/>
        <v>2.2924100911992203E-2</v>
      </c>
    </row>
    <row r="19" spans="1:33" x14ac:dyDescent="0.2">
      <c r="A19" s="6" t="s">
        <v>0</v>
      </c>
      <c r="B19" s="6" t="s">
        <v>21</v>
      </c>
      <c r="C19" s="6" t="s">
        <v>22</v>
      </c>
      <c r="D19" s="7" t="s">
        <v>23</v>
      </c>
      <c r="E19" s="7" t="s">
        <v>3</v>
      </c>
      <c r="F19" s="7" t="s">
        <v>4</v>
      </c>
      <c r="G19" s="7" t="s">
        <v>24</v>
      </c>
      <c r="H19" s="7" t="s">
        <v>6</v>
      </c>
      <c r="I19" s="7" t="s">
        <v>7</v>
      </c>
      <c r="J19" s="7" t="s">
        <v>8</v>
      </c>
      <c r="K19" s="11">
        <v>5237257550.9837399</v>
      </c>
      <c r="L19" s="9">
        <v>1.2E-2</v>
      </c>
      <c r="M19" s="9" t="s">
        <v>1171</v>
      </c>
      <c r="N19" s="7" t="s">
        <v>403</v>
      </c>
      <c r="O19" s="9">
        <v>2E-3</v>
      </c>
      <c r="P19" s="9">
        <v>5.0000000000000001E-4</v>
      </c>
      <c r="Q19" s="9" t="s">
        <v>1427</v>
      </c>
      <c r="R19" s="11">
        <v>19721157.6389984</v>
      </c>
      <c r="S19" s="11">
        <v>15661403</v>
      </c>
      <c r="T19" s="11">
        <v>0</v>
      </c>
      <c r="U19" s="11">
        <v>0</v>
      </c>
      <c r="V19" s="11">
        <v>2089770.9344947899</v>
      </c>
      <c r="W19" s="11">
        <v>1876681.639819846</v>
      </c>
      <c r="X19" s="11">
        <v>93302.059543726209</v>
      </c>
      <c r="Y19" s="11">
        <v>0</v>
      </c>
      <c r="Z19" s="11">
        <v>0</v>
      </c>
      <c r="AA19" s="9">
        <v>5.1399999999999996E-3</v>
      </c>
      <c r="AB19" s="28">
        <f t="shared" si="0"/>
        <v>19627855.574314635</v>
      </c>
      <c r="AC19" s="14">
        <f t="shared" si="1"/>
        <v>0.79791717137427853</v>
      </c>
      <c r="AD19" s="14">
        <f t="shared" si="2"/>
        <v>0.10646965108249022</v>
      </c>
      <c r="AE19" s="9">
        <f t="shared" si="3"/>
        <v>2.9903824372849949E-3</v>
      </c>
      <c r="AF19" s="9">
        <f t="shared" si="4"/>
        <v>3.9902008143599086E-4</v>
      </c>
      <c r="AG19" s="26">
        <f t="shared" si="5"/>
        <v>8.8877354098478197E-3</v>
      </c>
    </row>
    <row r="20" spans="1:33" x14ac:dyDescent="0.2">
      <c r="A20" s="6" t="s">
        <v>0</v>
      </c>
      <c r="B20" s="6" t="s">
        <v>21</v>
      </c>
      <c r="C20" s="6" t="s">
        <v>25</v>
      </c>
      <c r="D20" s="7" t="s">
        <v>26</v>
      </c>
      <c r="E20" s="7" t="s">
        <v>3</v>
      </c>
      <c r="F20" s="7" t="s">
        <v>4</v>
      </c>
      <c r="G20" s="7" t="s">
        <v>24</v>
      </c>
      <c r="H20" s="7" t="s">
        <v>6</v>
      </c>
      <c r="I20" s="7" t="s">
        <v>7</v>
      </c>
      <c r="J20" s="7" t="s">
        <v>27</v>
      </c>
      <c r="K20" s="11">
        <v>8899294.0349868704</v>
      </c>
      <c r="L20" s="9">
        <v>1.2E-2</v>
      </c>
      <c r="M20" s="9" t="s">
        <v>1171</v>
      </c>
      <c r="N20" s="7" t="s">
        <v>403</v>
      </c>
      <c r="O20" s="9">
        <v>2E-3</v>
      </c>
      <c r="P20" s="9">
        <v>5.0000000000000001E-4</v>
      </c>
      <c r="Q20" s="9" t="s">
        <v>1427</v>
      </c>
      <c r="R20" s="11">
        <v>40470.201970752503</v>
      </c>
      <c r="S20" s="11">
        <v>33571.748578991501</v>
      </c>
      <c r="T20" s="11">
        <v>0</v>
      </c>
      <c r="U20" s="11">
        <v>0</v>
      </c>
      <c r="V20" s="11">
        <v>3550.9970305632901</v>
      </c>
      <c r="W20" s="11">
        <v>3188.9097605446377</v>
      </c>
      <c r="X20" s="11">
        <v>158.3905567141359</v>
      </c>
      <c r="Y20" s="11">
        <v>0</v>
      </c>
      <c r="Z20" s="11">
        <v>0</v>
      </c>
      <c r="AA20" s="9">
        <v>5.1399999999999996E-3</v>
      </c>
      <c r="AB20" s="28">
        <f t="shared" si="0"/>
        <v>40311.655370099426</v>
      </c>
      <c r="AC20" s="14">
        <f t="shared" si="1"/>
        <v>0.83280501062957712</v>
      </c>
      <c r="AD20" s="14">
        <f t="shared" si="2"/>
        <v>8.8088593682441277E-2</v>
      </c>
      <c r="AE20" s="9">
        <f t="shared" si="3"/>
        <v>3.7724058163497946E-3</v>
      </c>
      <c r="AF20" s="9">
        <f t="shared" si="4"/>
        <v>3.9902008143599102E-4</v>
      </c>
      <c r="AG20" s="26">
        <f t="shared" si="5"/>
        <v>9.6697587889126198E-3</v>
      </c>
    </row>
    <row r="21" spans="1:33" x14ac:dyDescent="0.2">
      <c r="A21" s="6" t="s">
        <v>0</v>
      </c>
      <c r="B21" s="6" t="s">
        <v>21</v>
      </c>
      <c r="C21" s="6" t="s">
        <v>28</v>
      </c>
      <c r="D21" s="7" t="s">
        <v>29</v>
      </c>
      <c r="E21" s="7" t="s">
        <v>3</v>
      </c>
      <c r="F21" s="7" t="s">
        <v>4</v>
      </c>
      <c r="G21" s="7" t="s">
        <v>24</v>
      </c>
      <c r="H21" s="7" t="s">
        <v>6</v>
      </c>
      <c r="I21" s="7" t="s">
        <v>7</v>
      </c>
      <c r="J21" s="7" t="s">
        <v>30</v>
      </c>
      <c r="K21" s="11">
        <v>12580527.568144498</v>
      </c>
      <c r="L21" s="9">
        <v>1.2E-2</v>
      </c>
      <c r="M21" s="9" t="s">
        <v>1171</v>
      </c>
      <c r="N21" s="7" t="s">
        <v>403</v>
      </c>
      <c r="O21" s="9">
        <v>2E-3</v>
      </c>
      <c r="P21" s="9">
        <v>5.0000000000000001E-4</v>
      </c>
      <c r="Q21" s="9" t="s">
        <v>1427</v>
      </c>
      <c r="R21" s="11">
        <v>39445.68009306</v>
      </c>
      <c r="S21" s="11">
        <v>29693.6521445648</v>
      </c>
      <c r="T21" s="11">
        <v>0</v>
      </c>
      <c r="U21" s="11">
        <v>0</v>
      </c>
      <c r="V21" s="11">
        <v>5019.8831347487303</v>
      </c>
      <c r="W21" s="11">
        <v>4508.0168153940504</v>
      </c>
      <c r="X21" s="11">
        <v>223.817167737939</v>
      </c>
      <c r="Y21" s="11">
        <v>0</v>
      </c>
      <c r="Z21" s="11">
        <v>0</v>
      </c>
      <c r="AA21" s="9">
        <v>5.1399999999999996E-3</v>
      </c>
      <c r="AB21" s="28">
        <f t="shared" si="0"/>
        <v>39221.552094707586</v>
      </c>
      <c r="AC21" s="14">
        <f t="shared" si="1"/>
        <v>0.75707488762464226</v>
      </c>
      <c r="AD21" s="14">
        <f t="shared" si="2"/>
        <v>0.12798787571249878</v>
      </c>
      <c r="AE21" s="9">
        <f t="shared" si="3"/>
        <v>2.3602867195929777E-3</v>
      </c>
      <c r="AF21" s="9">
        <f t="shared" si="4"/>
        <v>3.9902008143598961E-4</v>
      </c>
      <c r="AG21" s="26">
        <f t="shared" si="5"/>
        <v>8.2576396921558003E-3</v>
      </c>
    </row>
    <row r="22" spans="1:33" x14ac:dyDescent="0.2">
      <c r="A22" s="6" t="s">
        <v>0</v>
      </c>
      <c r="B22" s="6" t="s">
        <v>12</v>
      </c>
      <c r="C22" s="6" t="s">
        <v>1441</v>
      </c>
      <c r="D22" s="7" t="s">
        <v>13</v>
      </c>
      <c r="E22" s="7" t="s">
        <v>3</v>
      </c>
      <c r="F22" s="7" t="s">
        <v>4</v>
      </c>
      <c r="G22" s="7" t="s">
        <v>5</v>
      </c>
      <c r="H22" s="7" t="s">
        <v>6</v>
      </c>
      <c r="I22" s="7" t="s">
        <v>7</v>
      </c>
      <c r="J22" s="7" t="s">
        <v>8</v>
      </c>
      <c r="K22" s="11">
        <v>6034589331.4146299</v>
      </c>
      <c r="L22" s="9">
        <v>0.02</v>
      </c>
      <c r="M22" s="9" t="s">
        <v>1496</v>
      </c>
      <c r="N22" s="7" t="s">
        <v>9</v>
      </c>
      <c r="O22" s="9">
        <v>2.5000000000000001E-3</v>
      </c>
      <c r="P22" s="9">
        <v>5.0000000000000001E-4</v>
      </c>
      <c r="Q22" s="9" t="s">
        <v>1427</v>
      </c>
      <c r="R22" s="11">
        <v>188879499.183474</v>
      </c>
      <c r="S22" s="11">
        <v>95710836</v>
      </c>
      <c r="T22" s="11">
        <v>74288860.1977088</v>
      </c>
      <c r="U22" s="11">
        <v>0</v>
      </c>
      <c r="V22" s="11">
        <v>4859012.2690719999</v>
      </c>
      <c r="W22" s="11">
        <v>6689567.8299796497</v>
      </c>
      <c r="X22" s="11">
        <v>7331222.8867140356</v>
      </c>
      <c r="Y22" s="11">
        <v>0</v>
      </c>
      <c r="Z22" s="11">
        <v>0</v>
      </c>
      <c r="AA22" s="9">
        <v>0</v>
      </c>
      <c r="AB22" s="28">
        <f t="shared" si="0"/>
        <v>107259416.09905164</v>
      </c>
      <c r="AC22" s="14">
        <f t="shared" si="1"/>
        <v>0.89233038441690948</v>
      </c>
      <c r="AD22" s="14">
        <f t="shared" si="2"/>
        <v>4.5301498421218445E-2</v>
      </c>
      <c r="AE22" s="9">
        <f t="shared" si="3"/>
        <v>1.5860372718612726E-2</v>
      </c>
      <c r="AF22" s="9">
        <f t="shared" si="4"/>
        <v>8.0519352721769208E-4</v>
      </c>
      <c r="AG22" s="26">
        <f t="shared" si="5"/>
        <v>1.7774103623039394E-2</v>
      </c>
    </row>
    <row r="23" spans="1:33" x14ac:dyDescent="0.2">
      <c r="A23" s="6" t="s">
        <v>0</v>
      </c>
      <c r="B23" s="6" t="s">
        <v>12</v>
      </c>
      <c r="C23" s="6" t="s">
        <v>1435</v>
      </c>
      <c r="D23" s="7" t="s">
        <v>1436</v>
      </c>
      <c r="E23" s="7" t="s">
        <v>3</v>
      </c>
      <c r="F23" s="7" t="s">
        <v>4</v>
      </c>
      <c r="G23" s="7" t="s">
        <v>5</v>
      </c>
      <c r="H23" s="7" t="s">
        <v>6</v>
      </c>
      <c r="I23" s="7" t="s">
        <v>7</v>
      </c>
      <c r="J23" s="7" t="s">
        <v>27</v>
      </c>
      <c r="K23" s="11">
        <v>736415.48716373194</v>
      </c>
      <c r="L23" s="9">
        <v>0.02</v>
      </c>
      <c r="M23" s="9" t="s">
        <v>1496</v>
      </c>
      <c r="N23" s="7" t="s">
        <v>9</v>
      </c>
      <c r="O23" s="9">
        <v>2.5000000000000001E-3</v>
      </c>
      <c r="P23" s="9">
        <v>5.0000000000000001E-4</v>
      </c>
      <c r="Q23" s="9" t="s">
        <v>1427</v>
      </c>
      <c r="R23" s="11">
        <v>23339.8386808705</v>
      </c>
      <c r="S23" s="11">
        <v>11970.242057371899</v>
      </c>
      <c r="T23" s="11">
        <v>9066</v>
      </c>
      <c r="U23" s="11">
        <v>0</v>
      </c>
      <c r="V23" s="11">
        <v>592.95698360710105</v>
      </c>
      <c r="W23" s="11">
        <v>816.26302585187</v>
      </c>
      <c r="X23" s="11">
        <v>894.67922120017397</v>
      </c>
      <c r="Y23" s="11">
        <v>0</v>
      </c>
      <c r="Z23" s="11">
        <v>0</v>
      </c>
      <c r="AA23" s="9">
        <v>0</v>
      </c>
      <c r="AB23" s="28">
        <f t="shared" si="0"/>
        <v>13379.462066830869</v>
      </c>
      <c r="AC23" s="14">
        <f t="shared" si="1"/>
        <v>0.89467289473822875</v>
      </c>
      <c r="AD23" s="14">
        <f t="shared" si="2"/>
        <v>4.4318447232426887E-2</v>
      </c>
      <c r="AE23" s="9">
        <f t="shared" si="3"/>
        <v>1.6254739703363243E-2</v>
      </c>
      <c r="AF23" s="9">
        <f t="shared" si="4"/>
        <v>8.0519352721769295E-4</v>
      </c>
      <c r="AG23" s="26">
        <f t="shared" si="5"/>
        <v>1.8168360524791798E-2</v>
      </c>
    </row>
    <row r="24" spans="1:33" x14ac:dyDescent="0.2">
      <c r="A24" s="6" t="s">
        <v>0</v>
      </c>
      <c r="B24" s="6" t="s">
        <v>14</v>
      </c>
      <c r="C24" s="6" t="s">
        <v>1432</v>
      </c>
      <c r="D24" s="7" t="s">
        <v>15</v>
      </c>
      <c r="E24" s="7" t="s">
        <v>3</v>
      </c>
      <c r="F24" s="7" t="s">
        <v>4</v>
      </c>
      <c r="G24" s="7" t="s">
        <v>16</v>
      </c>
      <c r="H24" s="7" t="s">
        <v>17</v>
      </c>
      <c r="I24" s="7" t="s">
        <v>7</v>
      </c>
      <c r="J24" s="7" t="s">
        <v>8</v>
      </c>
      <c r="K24" s="11">
        <v>986896001.17479706</v>
      </c>
      <c r="L24" s="9">
        <v>2.1999999999999999E-2</v>
      </c>
      <c r="M24" s="9" t="s">
        <v>1496</v>
      </c>
      <c r="N24" s="7" t="s">
        <v>9</v>
      </c>
      <c r="O24" s="9">
        <v>2.5000000000000001E-3</v>
      </c>
      <c r="P24" s="9">
        <v>5.0000000000000001E-4</v>
      </c>
      <c r="Q24" s="9" t="s">
        <v>1427</v>
      </c>
      <c r="R24" s="11">
        <v>25149056.793594401</v>
      </c>
      <c r="S24" s="11">
        <v>19596732</v>
      </c>
      <c r="T24" s="11">
        <v>0</v>
      </c>
      <c r="U24" s="11">
        <v>0</v>
      </c>
      <c r="V24" s="11">
        <v>811760.44608496001</v>
      </c>
      <c r="W24" s="11">
        <v>1559201.557008358</v>
      </c>
      <c r="X24" s="11">
        <v>3181362.7905010544</v>
      </c>
      <c r="Y24" s="11">
        <v>0</v>
      </c>
      <c r="Z24" s="11">
        <v>0</v>
      </c>
      <c r="AA24" s="9">
        <v>0</v>
      </c>
      <c r="AB24" s="28">
        <f t="shared" si="0"/>
        <v>21967694.003093321</v>
      </c>
      <c r="AC24" s="14">
        <f t="shared" si="1"/>
        <v>0.89207051032486795</v>
      </c>
      <c r="AD24" s="14">
        <f t="shared" si="2"/>
        <v>3.6952465104924268E-2</v>
      </c>
      <c r="AE24" s="9">
        <f t="shared" si="3"/>
        <v>1.9856937282826285E-2</v>
      </c>
      <c r="AF24" s="9">
        <f t="shared" si="4"/>
        <v>8.2253899612385055E-4</v>
      </c>
      <c r="AG24" s="26">
        <f t="shared" si="5"/>
        <v>2.2259380904313186E-2</v>
      </c>
    </row>
    <row r="25" spans="1:33" x14ac:dyDescent="0.2">
      <c r="A25" s="6" t="s">
        <v>0</v>
      </c>
      <c r="B25" s="6" t="s">
        <v>1431</v>
      </c>
      <c r="C25" s="6" t="s">
        <v>1431</v>
      </c>
      <c r="D25" s="7" t="s">
        <v>20</v>
      </c>
      <c r="E25" s="7" t="s">
        <v>3</v>
      </c>
      <c r="F25" s="7" t="s">
        <v>4</v>
      </c>
      <c r="G25" s="7" t="s">
        <v>5</v>
      </c>
      <c r="H25" s="7" t="s">
        <v>6</v>
      </c>
      <c r="I25" s="7" t="s">
        <v>7</v>
      </c>
      <c r="J25" s="7" t="s">
        <v>8</v>
      </c>
      <c r="K25" s="11">
        <v>945045170.03251994</v>
      </c>
      <c r="L25" s="9">
        <v>0.02</v>
      </c>
      <c r="M25" s="9" t="s">
        <v>1496</v>
      </c>
      <c r="N25" s="7" t="s">
        <v>9</v>
      </c>
      <c r="O25" s="9">
        <v>2.5000000000000001E-3</v>
      </c>
      <c r="P25" s="9">
        <v>5.0000000000000001E-4</v>
      </c>
      <c r="Q25" s="9" t="s">
        <v>1427</v>
      </c>
      <c r="R25" s="11">
        <v>37619181</v>
      </c>
      <c r="S25" s="11">
        <v>15173394</v>
      </c>
      <c r="T25" s="11">
        <v>14771518</v>
      </c>
      <c r="U25" s="11">
        <v>0</v>
      </c>
      <c r="V25" s="11">
        <v>739257</v>
      </c>
      <c r="W25" s="11">
        <v>2056869</v>
      </c>
      <c r="X25" s="11">
        <v>4878143</v>
      </c>
      <c r="Y25" s="11">
        <v>0</v>
      </c>
      <c r="Z25" s="11">
        <v>0</v>
      </c>
      <c r="AA25" s="9">
        <v>0</v>
      </c>
      <c r="AB25" s="28">
        <f t="shared" si="0"/>
        <v>17969520</v>
      </c>
      <c r="AC25" s="14">
        <f t="shared" si="1"/>
        <v>0.84439617752727958</v>
      </c>
      <c r="AD25" s="14">
        <f t="shared" si="2"/>
        <v>4.1139496213588346E-2</v>
      </c>
      <c r="AE25" s="9">
        <f t="shared" si="3"/>
        <v>1.6055734139647386E-2</v>
      </c>
      <c r="AF25" s="9">
        <f t="shared" si="4"/>
        <v>7.8224514916526314E-4</v>
      </c>
      <c r="AG25" s="26">
        <f t="shared" si="5"/>
        <v>1.9014456207825124E-2</v>
      </c>
    </row>
    <row r="26" spans="1:33" x14ac:dyDescent="0.2">
      <c r="A26" s="6" t="s">
        <v>0</v>
      </c>
      <c r="B26" s="6" t="s">
        <v>1442</v>
      </c>
      <c r="C26" s="6" t="s">
        <v>1442</v>
      </c>
      <c r="D26" s="7" t="s">
        <v>1438</v>
      </c>
      <c r="E26" s="7" t="s">
        <v>3</v>
      </c>
      <c r="F26" s="7" t="s">
        <v>4</v>
      </c>
      <c r="G26" s="7" t="s">
        <v>5</v>
      </c>
      <c r="H26" s="7" t="s">
        <v>6</v>
      </c>
      <c r="I26" s="7" t="s">
        <v>7</v>
      </c>
      <c r="J26" s="7" t="s">
        <v>27</v>
      </c>
      <c r="K26" s="11">
        <v>887726.71884695499</v>
      </c>
      <c r="L26" s="9">
        <v>2.75E-2</v>
      </c>
      <c r="M26" s="9" t="s">
        <v>1496</v>
      </c>
      <c r="N26" s="7" t="s">
        <v>9</v>
      </c>
      <c r="O26" s="9">
        <v>2.5000000000000001E-3</v>
      </c>
      <c r="P26" s="9">
        <v>5.0000000000000001E-4</v>
      </c>
      <c r="Q26" s="9" t="s">
        <v>1427</v>
      </c>
      <c r="R26" s="11">
        <v>49273.83</v>
      </c>
      <c r="S26" s="11">
        <v>14650.24</v>
      </c>
      <c r="T26" s="11">
        <v>25751.19</v>
      </c>
      <c r="U26" s="11">
        <v>0</v>
      </c>
      <c r="V26" s="11">
        <v>1059.3599999999999</v>
      </c>
      <c r="W26" s="11">
        <v>4122.51</v>
      </c>
      <c r="X26" s="11">
        <v>3690.53</v>
      </c>
      <c r="Y26" s="11">
        <v>0</v>
      </c>
      <c r="Z26" s="11">
        <v>0</v>
      </c>
      <c r="AA26" s="9">
        <v>0</v>
      </c>
      <c r="AB26" s="28">
        <f t="shared" si="0"/>
        <v>19832.11</v>
      </c>
      <c r="AC26" s="14">
        <f t="shared" si="1"/>
        <v>0.73871312734751871</v>
      </c>
      <c r="AD26" s="14">
        <f t="shared" si="2"/>
        <v>5.3416404003406588E-2</v>
      </c>
      <c r="AE26" s="9">
        <f t="shared" si="3"/>
        <v>1.6503096830327257E-2</v>
      </c>
      <c r="AF26" s="9">
        <f t="shared" si="4"/>
        <v>1.1933402222882002E-3</v>
      </c>
      <c r="AG26" s="26">
        <f t="shared" si="5"/>
        <v>2.2340332423202727E-2</v>
      </c>
    </row>
    <row r="27" spans="1:33" x14ac:dyDescent="0.2">
      <c r="A27" s="6" t="s">
        <v>0</v>
      </c>
      <c r="B27" s="6" t="s">
        <v>1433</v>
      </c>
      <c r="C27" s="6" t="s">
        <v>1433</v>
      </c>
      <c r="D27" s="7" t="s">
        <v>1434</v>
      </c>
      <c r="E27" s="7" t="s">
        <v>3</v>
      </c>
      <c r="F27" s="7" t="s">
        <v>4</v>
      </c>
      <c r="G27" s="7" t="s">
        <v>16</v>
      </c>
      <c r="H27" s="7" t="s">
        <v>196</v>
      </c>
      <c r="I27" s="7" t="s">
        <v>7</v>
      </c>
      <c r="J27" s="7" t="s">
        <v>30</v>
      </c>
      <c r="K27" s="11">
        <v>8166305.0898548895</v>
      </c>
      <c r="L27" s="9">
        <v>0.01</v>
      </c>
      <c r="M27" s="9" t="s">
        <v>1496</v>
      </c>
      <c r="N27" s="7" t="s">
        <v>9</v>
      </c>
      <c r="O27" s="9">
        <v>2E-3</v>
      </c>
      <c r="P27" s="9">
        <v>5.0000000000000001E-4</v>
      </c>
      <c r="Q27" s="9" t="s">
        <v>1427</v>
      </c>
      <c r="R27" s="11">
        <v>58672</v>
      </c>
      <c r="S27" s="11">
        <v>49263.1</v>
      </c>
      <c r="T27" s="11">
        <v>0</v>
      </c>
      <c r="U27" s="11">
        <v>0</v>
      </c>
      <c r="V27" s="11">
        <v>3278.07</v>
      </c>
      <c r="W27" s="11">
        <v>5091.9400000000005</v>
      </c>
      <c r="X27" s="11">
        <v>1038.8900000000001</v>
      </c>
      <c r="Y27" s="11">
        <v>0</v>
      </c>
      <c r="Z27" s="11">
        <v>0</v>
      </c>
      <c r="AA27" s="9">
        <v>0</v>
      </c>
      <c r="AB27" s="28">
        <f t="shared" si="0"/>
        <v>57633.11</v>
      </c>
      <c r="AC27" s="14">
        <f t="shared" si="1"/>
        <v>0.85477080796090998</v>
      </c>
      <c r="AD27" s="14">
        <f t="shared" si="2"/>
        <v>5.6878242385323297E-2</v>
      </c>
      <c r="AE27" s="9">
        <f t="shared" si="3"/>
        <v>6.0324834129942325E-3</v>
      </c>
      <c r="AF27" s="9">
        <f t="shared" si="4"/>
        <v>4.0141409902409725E-4</v>
      </c>
      <c r="AG27" s="26">
        <f t="shared" si="5"/>
        <v>7.0574279757926739E-3</v>
      </c>
    </row>
    <row r="28" spans="1:33" x14ac:dyDescent="0.2">
      <c r="A28" s="6" t="s">
        <v>0</v>
      </c>
      <c r="B28" s="6" t="s">
        <v>1437</v>
      </c>
      <c r="C28" s="6" t="s">
        <v>1437</v>
      </c>
      <c r="D28" s="7" t="s">
        <v>1438</v>
      </c>
      <c r="E28" s="7" t="s">
        <v>3</v>
      </c>
      <c r="F28" s="7" t="s">
        <v>4</v>
      </c>
      <c r="G28" s="7" t="s">
        <v>5</v>
      </c>
      <c r="H28" s="7" t="s">
        <v>6</v>
      </c>
      <c r="I28" s="7" t="s">
        <v>7</v>
      </c>
      <c r="J28" s="7" t="s">
        <v>8</v>
      </c>
      <c r="K28" s="11">
        <v>709204058.77098501</v>
      </c>
      <c r="L28" s="9">
        <v>0.02</v>
      </c>
      <c r="M28" s="9" t="s">
        <v>1496</v>
      </c>
      <c r="N28" s="7" t="s">
        <v>9</v>
      </c>
      <c r="O28" s="9">
        <v>2.5000000000000001E-3</v>
      </c>
      <c r="P28" s="9">
        <v>5.0000000000000001E-4</v>
      </c>
      <c r="Q28" s="9" t="s">
        <v>1427</v>
      </c>
      <c r="R28" s="11">
        <v>6678279</v>
      </c>
      <c r="S28" s="11">
        <v>0</v>
      </c>
      <c r="T28" s="11">
        <v>0</v>
      </c>
      <c r="U28" s="11">
        <v>0</v>
      </c>
      <c r="V28" s="11">
        <v>538727</v>
      </c>
      <c r="W28" s="11">
        <v>1461250</v>
      </c>
      <c r="X28" s="11">
        <v>4678302</v>
      </c>
      <c r="Y28" s="11">
        <v>0</v>
      </c>
      <c r="Z28" s="11">
        <v>0</v>
      </c>
      <c r="AA28" s="9">
        <v>0</v>
      </c>
      <c r="AB28" s="28">
        <f t="shared" si="0"/>
        <v>1999977</v>
      </c>
      <c r="AC28" s="14">
        <f t="shared" si="1"/>
        <v>0</v>
      </c>
      <c r="AD28" s="14">
        <f t="shared" si="2"/>
        <v>0.26936659771587373</v>
      </c>
      <c r="AE28" s="9">
        <f t="shared" si="3"/>
        <v>0</v>
      </c>
      <c r="AF28" s="9">
        <f t="shared" si="4"/>
        <v>7.5962199220008244E-4</v>
      </c>
      <c r="AG28" s="26">
        <f t="shared" si="5"/>
        <v>2.8200303921918604E-3</v>
      </c>
    </row>
    <row r="29" spans="1:33" x14ac:dyDescent="0.2">
      <c r="A29" s="6" t="s">
        <v>0</v>
      </c>
      <c r="B29" s="6" t="s">
        <v>45</v>
      </c>
      <c r="C29" s="6" t="s">
        <v>45</v>
      </c>
      <c r="D29" s="7" t="s">
        <v>46</v>
      </c>
      <c r="E29" s="7" t="s">
        <v>3</v>
      </c>
      <c r="F29" s="7" t="s">
        <v>4</v>
      </c>
      <c r="G29" s="7" t="s">
        <v>5</v>
      </c>
      <c r="H29" s="7" t="s">
        <v>6</v>
      </c>
      <c r="I29" s="7" t="s">
        <v>7</v>
      </c>
      <c r="J29" s="7" t="s">
        <v>8</v>
      </c>
      <c r="K29" s="11">
        <v>205542760.79173499</v>
      </c>
      <c r="L29" s="9">
        <v>2.1999999999999999E-2</v>
      </c>
      <c r="M29" s="9" t="s">
        <v>1496</v>
      </c>
      <c r="N29" s="7" t="s">
        <v>9</v>
      </c>
      <c r="O29" s="9">
        <v>2.5000000000000001E-3</v>
      </c>
      <c r="P29" s="9">
        <v>5.0000000000000001E-4</v>
      </c>
      <c r="Q29" s="9" t="s">
        <v>1427</v>
      </c>
      <c r="R29" s="11">
        <v>5656625</v>
      </c>
      <c r="S29" s="11">
        <v>3295088</v>
      </c>
      <c r="T29" s="11">
        <v>0</v>
      </c>
      <c r="U29" s="11">
        <v>0</v>
      </c>
      <c r="V29" s="11">
        <v>364494</v>
      </c>
      <c r="W29" s="11">
        <v>1351924</v>
      </c>
      <c r="X29" s="11">
        <v>645119</v>
      </c>
      <c r="Y29" s="11">
        <v>0</v>
      </c>
      <c r="Z29" s="11">
        <v>0</v>
      </c>
      <c r="AA29" s="9">
        <v>0</v>
      </c>
      <c r="AB29" s="28">
        <f t="shared" si="0"/>
        <v>5011506</v>
      </c>
      <c r="AC29" s="14">
        <f t="shared" si="1"/>
        <v>0.65750455052832424</v>
      </c>
      <c r="AD29" s="14">
        <f t="shared" si="2"/>
        <v>7.2731430432289218E-2</v>
      </c>
      <c r="AE29" s="9">
        <f t="shared" si="3"/>
        <v>1.6031155693869117E-2</v>
      </c>
      <c r="AF29" s="9">
        <f t="shared" si="4"/>
        <v>1.7733244342734184E-3</v>
      </c>
      <c r="AG29" s="26">
        <f t="shared" si="5"/>
        <v>2.4381817100714527E-2</v>
      </c>
    </row>
    <row r="30" spans="1:33" x14ac:dyDescent="0.2">
      <c r="A30" s="6" t="s">
        <v>1455</v>
      </c>
      <c r="B30" s="6" t="s">
        <v>59</v>
      </c>
      <c r="C30" s="6" t="s">
        <v>60</v>
      </c>
      <c r="D30" s="7" t="s">
        <v>61</v>
      </c>
      <c r="E30" s="7" t="s">
        <v>1181</v>
      </c>
      <c r="F30" s="7" t="s">
        <v>1160</v>
      </c>
      <c r="G30" s="7" t="s">
        <v>673</v>
      </c>
      <c r="H30" s="7" t="s">
        <v>6</v>
      </c>
      <c r="I30" s="7" t="s">
        <v>408</v>
      </c>
      <c r="J30" s="7" t="s">
        <v>8</v>
      </c>
      <c r="K30" s="11">
        <v>40044761857.303604</v>
      </c>
      <c r="L30" s="9">
        <v>1.7500000000000002E-2</v>
      </c>
      <c r="M30" s="9">
        <v>0.2</v>
      </c>
      <c r="N30" s="7" t="s">
        <v>9</v>
      </c>
      <c r="O30" s="9">
        <v>5.9999999999999995E-4</v>
      </c>
      <c r="P30" s="9" t="s">
        <v>1590</v>
      </c>
      <c r="Q30" s="9">
        <v>1.9099999999999999E-2</v>
      </c>
      <c r="R30" s="11">
        <v>1519161319.7234101</v>
      </c>
      <c r="S30" s="11">
        <v>689731349.73954391</v>
      </c>
      <c r="T30" s="11">
        <v>717642426.36465204</v>
      </c>
      <c r="U30" s="11">
        <v>33123459.235586599</v>
      </c>
      <c r="V30" s="11">
        <v>24177791.438207299</v>
      </c>
      <c r="W30" s="11">
        <v>16246878.357387278</v>
      </c>
      <c r="X30" s="11">
        <v>38239414.568967156</v>
      </c>
      <c r="Y30" s="11"/>
      <c r="Z30" s="11"/>
      <c r="AA30" s="9">
        <v>0</v>
      </c>
      <c r="AB30" s="28">
        <f t="shared" si="0"/>
        <v>763279478.77072513</v>
      </c>
      <c r="AC30" s="14">
        <f t="shared" si="1"/>
        <v>0.90364194102318618</v>
      </c>
      <c r="AD30" s="14">
        <f t="shared" si="2"/>
        <v>3.1676197396458307E-2</v>
      </c>
      <c r="AE30" s="9">
        <f t="shared" si="3"/>
        <v>1.722400927735188E-2</v>
      </c>
      <c r="AF30" s="9">
        <f t="shared" si="4"/>
        <v>6.0376914025267469E-4</v>
      </c>
      <c r="AG30" s="26">
        <f t="shared" si="5"/>
        <v>1.9060657208815779E-2</v>
      </c>
    </row>
    <row r="31" spans="1:33" x14ac:dyDescent="0.2">
      <c r="A31" s="6" t="s">
        <v>1455</v>
      </c>
      <c r="B31" s="6" t="s">
        <v>59</v>
      </c>
      <c r="C31" s="6" t="s">
        <v>62</v>
      </c>
      <c r="D31" s="7" t="s">
        <v>63</v>
      </c>
      <c r="E31" s="7" t="s">
        <v>1181</v>
      </c>
      <c r="F31" s="7" t="s">
        <v>1160</v>
      </c>
      <c r="G31" s="7" t="s">
        <v>673</v>
      </c>
      <c r="H31" s="7" t="s">
        <v>6</v>
      </c>
      <c r="I31" s="7" t="s">
        <v>408</v>
      </c>
      <c r="J31" s="7" t="s">
        <v>64</v>
      </c>
      <c r="K31" s="11">
        <v>7793551924.7885599</v>
      </c>
      <c r="L31" s="9">
        <v>1.7500000000000002E-2</v>
      </c>
      <c r="M31" s="9">
        <v>0.2</v>
      </c>
      <c r="N31" s="7" t="s">
        <v>9</v>
      </c>
      <c r="O31" s="9">
        <v>5.9999999999999995E-4</v>
      </c>
      <c r="P31" s="9" t="s">
        <v>1590</v>
      </c>
      <c r="Q31" s="9">
        <v>1.9099999999999999E-2</v>
      </c>
      <c r="R31" s="11">
        <v>291827308.39926398</v>
      </c>
      <c r="S31" s="11">
        <v>134413230.11122701</v>
      </c>
      <c r="T31" s="11">
        <v>136198383.42435798</v>
      </c>
      <c r="U31" s="11">
        <v>6286364.1217014501</v>
      </c>
      <c r="V31" s="11">
        <v>4588602.8858916396</v>
      </c>
      <c r="W31" s="11">
        <v>3083427.7443401301</v>
      </c>
      <c r="X31" s="11">
        <v>7257300.0927077206</v>
      </c>
      <c r="Y31" s="11"/>
      <c r="Z31" s="11"/>
      <c r="AA31" s="9">
        <v>0</v>
      </c>
      <c r="AB31" s="28">
        <f t="shared" si="0"/>
        <v>148371624.86316022</v>
      </c>
      <c r="AC31" s="14">
        <f t="shared" si="1"/>
        <v>0.90592274793238448</v>
      </c>
      <c r="AD31" s="14">
        <f t="shared" si="2"/>
        <v>3.0926417973272207E-2</v>
      </c>
      <c r="AE31" s="9">
        <f t="shared" si="3"/>
        <v>1.7246722856071001E-2</v>
      </c>
      <c r="AF31" s="9">
        <f t="shared" si="4"/>
        <v>5.8876914277005072E-4</v>
      </c>
      <c r="AG31" s="26">
        <f t="shared" si="5"/>
        <v>1.9037741237245373E-2</v>
      </c>
    </row>
    <row r="32" spans="1:33" x14ac:dyDescent="0.2">
      <c r="A32" s="6" t="s">
        <v>1455</v>
      </c>
      <c r="B32" s="6" t="s">
        <v>59</v>
      </c>
      <c r="C32" s="6" t="s">
        <v>72</v>
      </c>
      <c r="D32" s="7" t="s">
        <v>73</v>
      </c>
      <c r="E32" s="7" t="s">
        <v>1181</v>
      </c>
      <c r="F32" s="7" t="s">
        <v>1160</v>
      </c>
      <c r="G32" s="7" t="s">
        <v>673</v>
      </c>
      <c r="H32" s="7" t="s">
        <v>6</v>
      </c>
      <c r="I32" s="7" t="s">
        <v>408</v>
      </c>
      <c r="J32" s="7" t="s">
        <v>8</v>
      </c>
      <c r="K32" s="11">
        <v>1510203621.00405</v>
      </c>
      <c r="L32" s="9">
        <v>5.0000000000000001E-3</v>
      </c>
      <c r="M32" s="9">
        <v>0.2</v>
      </c>
      <c r="N32" s="7" t="s">
        <v>9</v>
      </c>
      <c r="O32" s="9">
        <v>5.9999999999999995E-4</v>
      </c>
      <c r="P32" s="9" t="s">
        <v>1590</v>
      </c>
      <c r="Q32" s="9">
        <v>1.9099999999999999E-2</v>
      </c>
      <c r="R32" s="11">
        <v>38654945.901587397</v>
      </c>
      <c r="S32" s="11">
        <v>7374746.2903926205</v>
      </c>
      <c r="T32" s="11">
        <v>27064368.487044901</v>
      </c>
      <c r="U32" s="11">
        <v>1249181.31005539</v>
      </c>
      <c r="V32" s="11">
        <v>911814.34186008805</v>
      </c>
      <c r="W32" s="11">
        <v>612716.70469089004</v>
      </c>
      <c r="X32" s="11">
        <v>1442118.7608235576</v>
      </c>
      <c r="Y32" s="11"/>
      <c r="Z32" s="11"/>
      <c r="AA32" s="9">
        <v>0</v>
      </c>
      <c r="AB32" s="28">
        <f t="shared" si="0"/>
        <v>10148458.646998988</v>
      </c>
      <c r="AC32" s="14">
        <f t="shared" si="1"/>
        <v>0.7266863419277384</v>
      </c>
      <c r="AD32" s="14">
        <f t="shared" si="2"/>
        <v>8.984756932814833E-2</v>
      </c>
      <c r="AE32" s="9">
        <f t="shared" si="3"/>
        <v>4.8832794384968854E-3</v>
      </c>
      <c r="AF32" s="9">
        <f t="shared" si="4"/>
        <v>6.0376914025267242E-4</v>
      </c>
      <c r="AG32" s="26">
        <f t="shared" si="5"/>
        <v>6.719927369960777E-3</v>
      </c>
    </row>
    <row r="33" spans="1:33" x14ac:dyDescent="0.2">
      <c r="A33" s="6" t="s">
        <v>1455</v>
      </c>
      <c r="B33" s="6" t="s">
        <v>59</v>
      </c>
      <c r="C33" s="6" t="s">
        <v>70</v>
      </c>
      <c r="D33" s="7" t="s">
        <v>71</v>
      </c>
      <c r="E33" s="7" t="s">
        <v>1181</v>
      </c>
      <c r="F33" s="7" t="s">
        <v>1160</v>
      </c>
      <c r="G33" s="7" t="s">
        <v>673</v>
      </c>
      <c r="H33" s="7" t="s">
        <v>6</v>
      </c>
      <c r="I33" s="7" t="s">
        <v>408</v>
      </c>
      <c r="J33" s="7" t="s">
        <v>8</v>
      </c>
      <c r="K33" s="11">
        <v>8914300210.9595108</v>
      </c>
      <c r="L33" s="9">
        <v>7.4999999999999997E-3</v>
      </c>
      <c r="M33" s="9">
        <v>0.2</v>
      </c>
      <c r="N33" s="7" t="s">
        <v>9</v>
      </c>
      <c r="O33" s="9">
        <v>5.9999999999999995E-4</v>
      </c>
      <c r="P33" s="9" t="s">
        <v>1590</v>
      </c>
      <c r="Q33" s="9">
        <v>1.9099999999999999E-2</v>
      </c>
      <c r="R33" s="11">
        <v>250369527.474038</v>
      </c>
      <c r="S33" s="11">
        <v>65731452.138507493</v>
      </c>
      <c r="T33" s="11">
        <v>159753229.53678998</v>
      </c>
      <c r="U33" s="11">
        <v>7373560.1351227704</v>
      </c>
      <c r="V33" s="11">
        <v>5382179.3743252698</v>
      </c>
      <c r="W33" s="11">
        <v>3616691.53345899</v>
      </c>
      <c r="X33" s="11">
        <v>8512414.7466228921</v>
      </c>
      <c r="Y33" s="11"/>
      <c r="Z33" s="11"/>
      <c r="AA33" s="9">
        <v>0</v>
      </c>
      <c r="AB33" s="28">
        <f t="shared" si="0"/>
        <v>82103883.18141453</v>
      </c>
      <c r="AC33" s="14">
        <f t="shared" si="1"/>
        <v>0.80058883443148532</v>
      </c>
      <c r="AD33" s="14">
        <f t="shared" si="2"/>
        <v>6.5553286467985333E-2</v>
      </c>
      <c r="AE33" s="9">
        <f t="shared" si="3"/>
        <v>7.3737086011188245E-3</v>
      </c>
      <c r="AF33" s="9">
        <f t="shared" si="4"/>
        <v>6.0376914025267578E-4</v>
      </c>
      <c r="AG33" s="26">
        <f t="shared" si="5"/>
        <v>9.2103565325827291E-3</v>
      </c>
    </row>
    <row r="34" spans="1:33" x14ac:dyDescent="0.2">
      <c r="A34" s="6" t="s">
        <v>1455</v>
      </c>
      <c r="B34" s="6" t="s">
        <v>59</v>
      </c>
      <c r="C34" s="6" t="s">
        <v>74</v>
      </c>
      <c r="D34" s="7" t="s">
        <v>75</v>
      </c>
      <c r="E34" s="7" t="s">
        <v>1181</v>
      </c>
      <c r="F34" s="7" t="s">
        <v>1160</v>
      </c>
      <c r="G34" s="7" t="s">
        <v>673</v>
      </c>
      <c r="H34" s="7" t="s">
        <v>6</v>
      </c>
      <c r="I34" s="7" t="s">
        <v>408</v>
      </c>
      <c r="J34" s="7" t="s">
        <v>30</v>
      </c>
      <c r="K34" s="11">
        <v>2010750110.9135098</v>
      </c>
      <c r="L34" s="9">
        <v>1.7500000000000002E-2</v>
      </c>
      <c r="M34" s="9">
        <v>0.2</v>
      </c>
      <c r="N34" s="7" t="s">
        <v>9</v>
      </c>
      <c r="O34" s="9">
        <v>5.9999999999999995E-4</v>
      </c>
      <c r="P34" s="9" t="s">
        <v>1590</v>
      </c>
      <c r="Q34" s="9">
        <v>1.9099999999999999E-2</v>
      </c>
      <c r="R34" s="11">
        <v>75646735.219057709</v>
      </c>
      <c r="S34" s="11">
        <v>34675248.108598597</v>
      </c>
      <c r="T34" s="11">
        <v>35449499.623570897</v>
      </c>
      <c r="U34" s="11">
        <v>1636204.9017244801</v>
      </c>
      <c r="V34" s="11">
        <v>1194314.2949745201</v>
      </c>
      <c r="W34" s="11">
        <v>802549.69195724605</v>
      </c>
      <c r="X34" s="11">
        <v>1888918.5791802264</v>
      </c>
      <c r="Y34" s="11"/>
      <c r="Z34" s="11"/>
      <c r="AA34" s="9">
        <v>0</v>
      </c>
      <c r="AB34" s="28">
        <f t="shared" ref="AB34:AB65" si="6">+S34+U34+V34+W34</f>
        <v>38308316.997254841</v>
      </c>
      <c r="AC34" s="14">
        <f t="shared" ref="AC34:AC65" si="7">+S34/AB34</f>
        <v>0.90516239883583016</v>
      </c>
      <c r="AD34" s="14">
        <f t="shared" ref="AD34:AD65" si="8">+V34/AB34</f>
        <v>3.1176370788100771E-2</v>
      </c>
      <c r="AE34" s="9">
        <f t="shared" ref="AE34:AE65" si="9">+S34/K34</f>
        <v>1.7244931590651602E-2</v>
      </c>
      <c r="AF34" s="9">
        <f t="shared" ref="AF34:AF65" si="10">+V34/K34</f>
        <v>5.9396455506444189E-4</v>
      </c>
      <c r="AG34" s="26">
        <f t="shared" ref="AG34:AG65" si="11">+AB34/K34+AA34</f>
        <v>1.905175426291578E-2</v>
      </c>
    </row>
    <row r="35" spans="1:33" x14ac:dyDescent="0.2">
      <c r="A35" s="6" t="s">
        <v>1455</v>
      </c>
      <c r="B35" s="6" t="s">
        <v>59</v>
      </c>
      <c r="C35" s="6" t="s">
        <v>65</v>
      </c>
      <c r="D35" s="7" t="s">
        <v>66</v>
      </c>
      <c r="E35" s="7" t="s">
        <v>1181</v>
      </c>
      <c r="F35" s="7" t="s">
        <v>1160</v>
      </c>
      <c r="G35" s="7" t="s">
        <v>673</v>
      </c>
      <c r="H35" s="7" t="s">
        <v>6</v>
      </c>
      <c r="I35" s="7" t="s">
        <v>408</v>
      </c>
      <c r="J35" s="7" t="s">
        <v>67</v>
      </c>
      <c r="K35" s="11">
        <v>3965234.9151619398</v>
      </c>
      <c r="L35" s="9">
        <v>1.7500000000000002E-2</v>
      </c>
      <c r="M35" s="9">
        <v>0.2</v>
      </c>
      <c r="N35" s="7" t="s">
        <v>9</v>
      </c>
      <c r="O35" s="9">
        <v>5.9999999999999995E-4</v>
      </c>
      <c r="P35" s="9" t="s">
        <v>1590</v>
      </c>
      <c r="Q35" s="9">
        <v>1.9099999999999999E-2</v>
      </c>
      <c r="R35" s="11">
        <v>148452.52512260899</v>
      </c>
      <c r="S35" s="11">
        <v>68417.650441749094</v>
      </c>
      <c r="T35" s="11">
        <v>69248.049953270704</v>
      </c>
      <c r="U35" s="11">
        <v>3196.20869043425</v>
      </c>
      <c r="V35" s="11">
        <v>2333.0071464058101</v>
      </c>
      <c r="W35" s="11">
        <v>1567.7231483878199</v>
      </c>
      <c r="X35" s="11">
        <v>3689.8666893127302</v>
      </c>
      <c r="Y35" s="11"/>
      <c r="Z35" s="11"/>
      <c r="AA35" s="9">
        <v>0</v>
      </c>
      <c r="AB35" s="28">
        <f t="shared" si="6"/>
        <v>75514.589426976963</v>
      </c>
      <c r="AC35" s="14">
        <f t="shared" si="7"/>
        <v>0.90601896879687538</v>
      </c>
      <c r="AD35" s="14">
        <f t="shared" si="8"/>
        <v>3.0894786876406729E-2</v>
      </c>
      <c r="AE35" s="9">
        <f t="shared" si="9"/>
        <v>1.725437506366629E-2</v>
      </c>
      <c r="AF35" s="9">
        <f t="shared" si="10"/>
        <v>5.8836543012497165E-4</v>
      </c>
      <c r="AG35" s="26">
        <f t="shared" si="11"/>
        <v>1.9044165362871811E-2</v>
      </c>
    </row>
    <row r="36" spans="1:33" x14ac:dyDescent="0.2">
      <c r="A36" s="6" t="s">
        <v>1455</v>
      </c>
      <c r="B36" s="6" t="s">
        <v>59</v>
      </c>
      <c r="C36" s="6" t="s">
        <v>68</v>
      </c>
      <c r="D36" s="7" t="s">
        <v>69</v>
      </c>
      <c r="E36" s="7" t="s">
        <v>1181</v>
      </c>
      <c r="F36" s="7" t="s">
        <v>1160</v>
      </c>
      <c r="G36" s="7" t="s">
        <v>673</v>
      </c>
      <c r="H36" s="7" t="s">
        <v>6</v>
      </c>
      <c r="I36" s="7" t="s">
        <v>408</v>
      </c>
      <c r="J36" s="7" t="s">
        <v>27</v>
      </c>
      <c r="K36" s="11">
        <v>2757687108.1939802</v>
      </c>
      <c r="L36" s="9">
        <v>1.7500000000000002E-2</v>
      </c>
      <c r="M36" s="9">
        <v>0.2</v>
      </c>
      <c r="N36" s="7" t="s">
        <v>9</v>
      </c>
      <c r="O36" s="9">
        <v>5.9999999999999995E-4</v>
      </c>
      <c r="P36" s="9" t="s">
        <v>1590</v>
      </c>
      <c r="Q36" s="9">
        <v>1.9099999999999999E-2</v>
      </c>
      <c r="R36" s="11">
        <v>103639116.87010801</v>
      </c>
      <c r="S36" s="11">
        <v>47516032.961288102</v>
      </c>
      <c r="T36" s="11">
        <v>48559019.514862403</v>
      </c>
      <c r="U36" s="11">
        <v>2241287.0871757902</v>
      </c>
      <c r="V36" s="11">
        <v>1635981.6576363</v>
      </c>
      <c r="W36" s="11">
        <v>1099339.245044979</v>
      </c>
      <c r="X36" s="11">
        <v>2587456.3850658806</v>
      </c>
      <c r="Y36" s="11"/>
      <c r="Z36" s="11"/>
      <c r="AA36" s="9">
        <v>0</v>
      </c>
      <c r="AB36" s="28">
        <f t="shared" si="6"/>
        <v>52492640.951145172</v>
      </c>
      <c r="AC36" s="14">
        <f t="shared" si="7"/>
        <v>0.90519417770409394</v>
      </c>
      <c r="AD36" s="14">
        <f t="shared" si="8"/>
        <v>3.1165923984638261E-2</v>
      </c>
      <c r="AE36" s="9">
        <f t="shared" si="9"/>
        <v>1.7230393114614998E-2</v>
      </c>
      <c r="AF36" s="9">
        <f t="shared" si="10"/>
        <v>5.9324411851339825E-4</v>
      </c>
      <c r="AG36" s="26">
        <f t="shared" si="11"/>
        <v>1.9035024240122298E-2</v>
      </c>
    </row>
    <row r="37" spans="1:33" x14ac:dyDescent="0.2">
      <c r="A37" s="6" t="s">
        <v>1455</v>
      </c>
      <c r="B37" s="6" t="s">
        <v>78</v>
      </c>
      <c r="C37" s="6" t="s">
        <v>60</v>
      </c>
      <c r="D37" s="7" t="s">
        <v>79</v>
      </c>
      <c r="E37" s="7" t="s">
        <v>1181</v>
      </c>
      <c r="F37" s="7" t="s">
        <v>1160</v>
      </c>
      <c r="G37" s="7" t="s">
        <v>673</v>
      </c>
      <c r="H37" s="7" t="s">
        <v>1331</v>
      </c>
      <c r="I37" s="7" t="s">
        <v>1178</v>
      </c>
      <c r="J37" s="7" t="s">
        <v>8</v>
      </c>
      <c r="K37" s="11">
        <v>22171147654.947399</v>
      </c>
      <c r="L37" s="9">
        <v>0.01</v>
      </c>
      <c r="M37" s="9">
        <v>0.2</v>
      </c>
      <c r="N37" s="7" t="s">
        <v>9</v>
      </c>
      <c r="O37" s="9">
        <v>2.0000000000000001E-4</v>
      </c>
      <c r="P37" s="9" t="s">
        <v>1590</v>
      </c>
      <c r="Q37" s="9">
        <v>1.12E-2</v>
      </c>
      <c r="R37" s="11">
        <v>245234767.104395</v>
      </c>
      <c r="S37" s="11">
        <v>220456275.61450398</v>
      </c>
      <c r="T37" s="11">
        <v>0</v>
      </c>
      <c r="U37" s="11">
        <v>12386269.4979102</v>
      </c>
      <c r="V37" s="11">
        <v>4211730.7345147803</v>
      </c>
      <c r="W37" s="11">
        <v>8146537.9423563406</v>
      </c>
      <c r="X37" s="11">
        <v>33953.304050490297</v>
      </c>
      <c r="Y37" s="11"/>
      <c r="Z37" s="11"/>
      <c r="AA37" s="9">
        <v>0</v>
      </c>
      <c r="AB37" s="28">
        <f t="shared" si="6"/>
        <v>245200813.7892853</v>
      </c>
      <c r="AC37" s="14">
        <f t="shared" si="7"/>
        <v>0.89908460011863711</v>
      </c>
      <c r="AD37" s="14">
        <f t="shared" si="8"/>
        <v>1.7176658875749713E-2</v>
      </c>
      <c r="AE37" s="9">
        <f t="shared" si="9"/>
        <v>9.9433858384552366E-3</v>
      </c>
      <c r="AF37" s="9">
        <f t="shared" si="10"/>
        <v>1.8996448898643054E-4</v>
      </c>
      <c r="AG37" s="26">
        <f t="shared" si="11"/>
        <v>1.105945518046152E-2</v>
      </c>
    </row>
    <row r="38" spans="1:33" x14ac:dyDescent="0.2">
      <c r="A38" s="6" t="s">
        <v>1455</v>
      </c>
      <c r="B38" s="6" t="s">
        <v>78</v>
      </c>
      <c r="C38" s="6" t="s">
        <v>70</v>
      </c>
      <c r="D38" s="7" t="s">
        <v>82</v>
      </c>
      <c r="E38" s="7" t="s">
        <v>1181</v>
      </c>
      <c r="F38" s="7" t="s">
        <v>1160</v>
      </c>
      <c r="G38" s="7" t="s">
        <v>673</v>
      </c>
      <c r="H38" s="7" t="s">
        <v>1331</v>
      </c>
      <c r="I38" s="7" t="s">
        <v>1178</v>
      </c>
      <c r="J38" s="7" t="s">
        <v>8</v>
      </c>
      <c r="K38" s="11">
        <v>1238522350.93927</v>
      </c>
      <c r="L38" s="9">
        <v>2.5000000000000001E-3</v>
      </c>
      <c r="M38" s="9">
        <v>0</v>
      </c>
      <c r="N38" s="7" t="s">
        <v>9</v>
      </c>
      <c r="O38" s="9">
        <v>2.0000000000000001E-4</v>
      </c>
      <c r="P38" s="9" t="s">
        <v>1590</v>
      </c>
      <c r="Q38" s="9">
        <v>1.12E-2</v>
      </c>
      <c r="R38" s="11">
        <v>4474725.9103302201</v>
      </c>
      <c r="S38" s="11">
        <v>3090552.3854963402</v>
      </c>
      <c r="T38" s="11">
        <v>0</v>
      </c>
      <c r="U38" s="11">
        <v>691920.50211690296</v>
      </c>
      <c r="V38" s="11">
        <v>235275.26549445101</v>
      </c>
      <c r="W38" s="11">
        <v>455081.05766151799</v>
      </c>
      <c r="X38" s="11">
        <v>1896.6958999999999</v>
      </c>
      <c r="Y38" s="11"/>
      <c r="Z38" s="11"/>
      <c r="AA38" s="9">
        <v>0</v>
      </c>
      <c r="AB38" s="28">
        <f t="shared" si="6"/>
        <v>4472829.2107692119</v>
      </c>
      <c r="AC38" s="14">
        <f t="shared" si="7"/>
        <v>0.69096141163969116</v>
      </c>
      <c r="AD38" s="14">
        <f t="shared" si="8"/>
        <v>5.2600994674238795E-2</v>
      </c>
      <c r="AE38" s="9">
        <f t="shared" si="9"/>
        <v>2.4953545514560384E-3</v>
      </c>
      <c r="AF38" s="9">
        <f t="shared" si="10"/>
        <v>1.8996448898643054E-4</v>
      </c>
      <c r="AG38" s="26">
        <f t="shared" si="11"/>
        <v>3.6114238934623261E-3</v>
      </c>
    </row>
    <row r="39" spans="1:33" x14ac:dyDescent="0.2">
      <c r="A39" s="6" t="s">
        <v>1455</v>
      </c>
      <c r="B39" s="6" t="s">
        <v>83</v>
      </c>
      <c r="C39" s="6" t="s">
        <v>60</v>
      </c>
      <c r="D39" s="7" t="s">
        <v>84</v>
      </c>
      <c r="E39" s="7" t="s">
        <v>1181</v>
      </c>
      <c r="F39" s="7" t="s">
        <v>1160</v>
      </c>
      <c r="G39" s="7" t="s">
        <v>673</v>
      </c>
      <c r="H39" s="7" t="s">
        <v>85</v>
      </c>
      <c r="I39" s="7" t="s">
        <v>408</v>
      </c>
      <c r="J39" s="7" t="s">
        <v>8</v>
      </c>
      <c r="K39" s="11">
        <v>3604828021.6842103</v>
      </c>
      <c r="L39" s="9">
        <v>1.2500000000000001E-2</v>
      </c>
      <c r="M39" s="9">
        <v>0.2</v>
      </c>
      <c r="N39" s="7" t="s">
        <v>9</v>
      </c>
      <c r="O39" s="9">
        <v>2.0000000000000001E-4</v>
      </c>
      <c r="P39" s="9" t="s">
        <v>1590</v>
      </c>
      <c r="Q39" s="9">
        <v>1.37E-2</v>
      </c>
      <c r="R39" s="11">
        <v>70200479.567441896</v>
      </c>
      <c r="S39" s="11">
        <v>44890489.681628697</v>
      </c>
      <c r="T39" s="11">
        <v>20709221.3941225</v>
      </c>
      <c r="U39" s="11">
        <v>1944723.5225559601</v>
      </c>
      <c r="V39" s="11">
        <v>1138574.7624011999</v>
      </c>
      <c r="W39" s="11">
        <v>1478675.7236883589</v>
      </c>
      <c r="X39" s="11">
        <v>38794.469326805804</v>
      </c>
      <c r="Y39" s="11"/>
      <c r="Z39" s="11"/>
      <c r="AA39" s="9">
        <v>0</v>
      </c>
      <c r="AB39" s="28">
        <f t="shared" si="6"/>
        <v>49452463.690274216</v>
      </c>
      <c r="AC39" s="14">
        <f t="shared" si="7"/>
        <v>0.90775031882703305</v>
      </c>
      <c r="AD39" s="14">
        <f t="shared" si="8"/>
        <v>2.302362061336739E-2</v>
      </c>
      <c r="AE39" s="9">
        <f t="shared" si="9"/>
        <v>1.2452879696783823E-2</v>
      </c>
      <c r="AF39" s="9">
        <f t="shared" si="10"/>
        <v>3.1584717926966369E-4</v>
      </c>
      <c r="AG39" s="26">
        <f t="shared" si="11"/>
        <v>1.3718397491586728E-2</v>
      </c>
    </row>
    <row r="40" spans="1:33" x14ac:dyDescent="0.2">
      <c r="A40" s="6" t="s">
        <v>1455</v>
      </c>
      <c r="B40" s="6" t="s">
        <v>83</v>
      </c>
      <c r="C40" s="6" t="s">
        <v>70</v>
      </c>
      <c r="D40" s="7" t="s">
        <v>87</v>
      </c>
      <c r="E40" s="7" t="s">
        <v>1181</v>
      </c>
      <c r="F40" s="7" t="s">
        <v>1160</v>
      </c>
      <c r="G40" s="7" t="s">
        <v>673</v>
      </c>
      <c r="H40" s="7" t="s">
        <v>85</v>
      </c>
      <c r="I40" s="7" t="s">
        <v>408</v>
      </c>
      <c r="J40" s="7" t="s">
        <v>8</v>
      </c>
      <c r="K40" s="11">
        <v>22204292080.8866</v>
      </c>
      <c r="L40" s="9">
        <v>7.4999999999999997E-3</v>
      </c>
      <c r="M40" s="9">
        <v>0.2</v>
      </c>
      <c r="N40" s="7" t="s">
        <v>9</v>
      </c>
      <c r="O40" s="9">
        <v>2.0000000000000001E-4</v>
      </c>
      <c r="P40" s="9" t="s">
        <v>1590</v>
      </c>
      <c r="Q40" s="9">
        <v>1.37E-2</v>
      </c>
      <c r="R40" s="11">
        <v>321812316.21375</v>
      </c>
      <c r="S40" s="11">
        <v>165912948.93874601</v>
      </c>
      <c r="T40" s="11">
        <v>127560482.17468201</v>
      </c>
      <c r="U40" s="11">
        <v>11978715.448186301</v>
      </c>
      <c r="V40" s="11">
        <v>7013163.0214277999</v>
      </c>
      <c r="W40" s="11">
        <v>9108048.2797492798</v>
      </c>
      <c r="X40" s="11">
        <v>238958.342221536</v>
      </c>
      <c r="Y40" s="11"/>
      <c r="Z40" s="11"/>
      <c r="AA40" s="9">
        <v>0</v>
      </c>
      <c r="AB40" s="28">
        <f t="shared" si="6"/>
        <v>194012875.6881094</v>
      </c>
      <c r="AC40" s="14">
        <f t="shared" si="7"/>
        <v>0.85516462941080162</v>
      </c>
      <c r="AD40" s="14">
        <f t="shared" si="8"/>
        <v>3.6147925732011713E-2</v>
      </c>
      <c r="AE40" s="9">
        <f t="shared" si="9"/>
        <v>7.4721116230300113E-3</v>
      </c>
      <c r="AF40" s="9">
        <f t="shared" si="10"/>
        <v>3.1584717926966532E-4</v>
      </c>
      <c r="AG40" s="26">
        <f t="shared" si="11"/>
        <v>8.7376294178329247E-3</v>
      </c>
    </row>
    <row r="41" spans="1:33" x14ac:dyDescent="0.2">
      <c r="A41" s="6" t="s">
        <v>1455</v>
      </c>
      <c r="B41" s="6" t="s">
        <v>83</v>
      </c>
      <c r="C41" s="6" t="s">
        <v>72</v>
      </c>
      <c r="D41" s="7" t="s">
        <v>90</v>
      </c>
      <c r="E41" s="7" t="s">
        <v>1181</v>
      </c>
      <c r="F41" s="7" t="s">
        <v>1160</v>
      </c>
      <c r="G41" s="7" t="s">
        <v>673</v>
      </c>
      <c r="H41" s="7" t="s">
        <v>85</v>
      </c>
      <c r="I41" s="7" t="s">
        <v>408</v>
      </c>
      <c r="J41" s="7" t="s">
        <v>8</v>
      </c>
      <c r="K41" s="11">
        <v>58595140.623481803</v>
      </c>
      <c r="L41" s="9">
        <v>2.9095890410958899E-3</v>
      </c>
      <c r="M41" s="9">
        <v>0.2</v>
      </c>
      <c r="N41" s="7" t="s">
        <v>9</v>
      </c>
      <c r="O41" s="9">
        <v>2.0000000000000001E-4</v>
      </c>
      <c r="P41" s="9" t="s">
        <v>1590</v>
      </c>
      <c r="Q41" s="9">
        <v>1.37E-2</v>
      </c>
      <c r="R41" s="11">
        <v>586565.82200107595</v>
      </c>
      <c r="S41" s="11">
        <v>175161.33275737899</v>
      </c>
      <c r="T41" s="11">
        <v>336620.702150581</v>
      </c>
      <c r="U41" s="11">
        <v>31610.758569481</v>
      </c>
      <c r="V41" s="11">
        <v>18507.1098848361</v>
      </c>
      <c r="W41" s="11">
        <v>24035.324693677809</v>
      </c>
      <c r="X41" s="11">
        <v>630.58969000000002</v>
      </c>
      <c r="Y41" s="11"/>
      <c r="Z41" s="11"/>
      <c r="AA41" s="9">
        <v>0</v>
      </c>
      <c r="AB41" s="28">
        <f t="shared" si="6"/>
        <v>249314.52590537388</v>
      </c>
      <c r="AC41" s="14">
        <f t="shared" si="7"/>
        <v>0.70257170985641093</v>
      </c>
      <c r="AD41" s="14">
        <f t="shared" si="8"/>
        <v>7.4231975925303215E-2</v>
      </c>
      <c r="AE41" s="9">
        <f t="shared" si="9"/>
        <v>2.9893491319173261E-3</v>
      </c>
      <c r="AF41" s="9">
        <f t="shared" si="10"/>
        <v>3.1584717926966521E-4</v>
      </c>
      <c r="AG41" s="26">
        <f t="shared" si="11"/>
        <v>4.254866926720233E-3</v>
      </c>
    </row>
    <row r="42" spans="1:33" x14ac:dyDescent="0.2">
      <c r="A42" s="6" t="s">
        <v>1455</v>
      </c>
      <c r="B42" s="6" t="s">
        <v>83</v>
      </c>
      <c r="C42" s="6" t="s">
        <v>88</v>
      </c>
      <c r="D42" s="7" t="s">
        <v>89</v>
      </c>
      <c r="E42" s="7" t="s">
        <v>1181</v>
      </c>
      <c r="F42" s="7" t="s">
        <v>1160</v>
      </c>
      <c r="G42" s="7" t="s">
        <v>673</v>
      </c>
      <c r="H42" s="7" t="s">
        <v>85</v>
      </c>
      <c r="I42" s="7" t="s">
        <v>408</v>
      </c>
      <c r="J42" s="7" t="s">
        <v>64</v>
      </c>
      <c r="K42" s="11">
        <v>2811832097.1469898</v>
      </c>
      <c r="L42" s="9">
        <v>1.2500000000000001E-2</v>
      </c>
      <c r="M42" s="9">
        <v>0.2</v>
      </c>
      <c r="N42" s="7" t="s">
        <v>9</v>
      </c>
      <c r="O42" s="9">
        <v>2.0000000000000001E-4</v>
      </c>
      <c r="P42" s="9" t="s">
        <v>1590</v>
      </c>
      <c r="Q42" s="9">
        <v>1.37E-2</v>
      </c>
      <c r="R42" s="11">
        <v>54311767.943484604</v>
      </c>
      <c r="S42" s="11">
        <v>35053287.668011002</v>
      </c>
      <c r="T42" s="11">
        <v>15757735.719014</v>
      </c>
      <c r="U42" s="11">
        <v>1479748.50100757</v>
      </c>
      <c r="V42" s="11">
        <v>866346.438661822</v>
      </c>
      <c r="W42" s="11">
        <v>1125130.724355279</v>
      </c>
      <c r="X42" s="11">
        <v>29518.878734122602</v>
      </c>
      <c r="Y42" s="11"/>
      <c r="Z42" s="11"/>
      <c r="AA42" s="9">
        <v>0</v>
      </c>
      <c r="AB42" s="28">
        <f t="shared" si="6"/>
        <v>38524513.332035676</v>
      </c>
      <c r="AC42" s="14">
        <f t="shared" si="7"/>
        <v>0.90989566476526729</v>
      </c>
      <c r="AD42" s="14">
        <f t="shared" si="8"/>
        <v>2.2488186448844708E-2</v>
      </c>
      <c r="AE42" s="9">
        <f t="shared" si="9"/>
        <v>1.2466351637275082E-2</v>
      </c>
      <c r="AF42" s="9">
        <f t="shared" si="10"/>
        <v>3.0810745760419185E-4</v>
      </c>
      <c r="AG42" s="26">
        <f t="shared" si="11"/>
        <v>1.3700858373131298E-2</v>
      </c>
    </row>
    <row r="43" spans="1:33" x14ac:dyDescent="0.2">
      <c r="A43" s="6" t="s">
        <v>1455</v>
      </c>
      <c r="B43" s="6" t="s">
        <v>83</v>
      </c>
      <c r="C43" s="6" t="s">
        <v>65</v>
      </c>
      <c r="D43" s="7" t="s">
        <v>86</v>
      </c>
      <c r="E43" s="7" t="s">
        <v>1181</v>
      </c>
      <c r="F43" s="7" t="s">
        <v>1160</v>
      </c>
      <c r="G43" s="7" t="s">
        <v>673</v>
      </c>
      <c r="H43" s="7" t="s">
        <v>85</v>
      </c>
      <c r="I43" s="7" t="s">
        <v>408</v>
      </c>
      <c r="J43" s="7" t="s">
        <v>67</v>
      </c>
      <c r="K43" s="11">
        <v>1308482.77260729</v>
      </c>
      <c r="L43" s="9">
        <v>1.2500000000000001E-2</v>
      </c>
      <c r="M43" s="9">
        <v>0.2</v>
      </c>
      <c r="N43" s="7" t="s">
        <v>9</v>
      </c>
      <c r="O43" s="9">
        <v>2.0000000000000001E-4</v>
      </c>
      <c r="P43" s="9" t="s">
        <v>1590</v>
      </c>
      <c r="Q43" s="9">
        <v>1.37E-2</v>
      </c>
      <c r="R43" s="11">
        <v>25251.507116076598</v>
      </c>
      <c r="S43" s="11">
        <v>16300.378857147</v>
      </c>
      <c r="T43" s="11">
        <v>7324.01</v>
      </c>
      <c r="U43" s="11">
        <v>687.76965705308896</v>
      </c>
      <c r="V43" s="11">
        <v>402.66761047697599</v>
      </c>
      <c r="W43" s="11">
        <v>522.94749540399494</v>
      </c>
      <c r="X43" s="11">
        <v>13.720026799999999</v>
      </c>
      <c r="Y43" s="11"/>
      <c r="Z43" s="11"/>
      <c r="AA43" s="9">
        <v>0</v>
      </c>
      <c r="AB43" s="28">
        <f t="shared" si="6"/>
        <v>17913.763620081059</v>
      </c>
      <c r="AC43" s="14">
        <f t="shared" si="7"/>
        <v>0.90993602477117208</v>
      </c>
      <c r="AD43" s="14">
        <f t="shared" si="8"/>
        <v>2.2478113422552459E-2</v>
      </c>
      <c r="AE43" s="9">
        <f t="shared" si="9"/>
        <v>1.245746539304203E-2</v>
      </c>
      <c r="AF43" s="9">
        <f t="shared" si="10"/>
        <v>3.0773627204477312E-4</v>
      </c>
      <c r="AG43" s="26">
        <f t="shared" si="11"/>
        <v>1.369048488455526E-2</v>
      </c>
    </row>
    <row r="44" spans="1:33" x14ac:dyDescent="0.2">
      <c r="A44" s="6" t="s">
        <v>1455</v>
      </c>
      <c r="B44" s="6" t="s">
        <v>1332</v>
      </c>
      <c r="C44" s="6" t="s">
        <v>60</v>
      </c>
      <c r="D44" s="7" t="s">
        <v>76</v>
      </c>
      <c r="E44" s="7" t="s">
        <v>1181</v>
      </c>
      <c r="F44" s="7" t="s">
        <v>1160</v>
      </c>
      <c r="G44" s="7" t="s">
        <v>1166</v>
      </c>
      <c r="H44" s="7" t="s">
        <v>17</v>
      </c>
      <c r="I44" s="7" t="s">
        <v>408</v>
      </c>
      <c r="J44" s="7" t="s">
        <v>8</v>
      </c>
      <c r="K44" s="11">
        <v>2678258513.7084999</v>
      </c>
      <c r="L44" s="9">
        <v>1.4999999999999999E-2</v>
      </c>
      <c r="M44" s="9">
        <v>0.2</v>
      </c>
      <c r="N44" s="7" t="s">
        <v>9</v>
      </c>
      <c r="O44" s="9">
        <v>8.9999999999999998E-4</v>
      </c>
      <c r="P44" s="9" t="s">
        <v>1591</v>
      </c>
      <c r="Q44" s="9">
        <v>2.2100000000000002E-2</v>
      </c>
      <c r="R44" s="11">
        <v>44611805.470678799</v>
      </c>
      <c r="S44" s="11">
        <v>36652196.398414902</v>
      </c>
      <c r="T44" s="11">
        <v>0</v>
      </c>
      <c r="U44" s="11">
        <v>4991818.1186071299</v>
      </c>
      <c r="V44" s="11">
        <v>1371885.2738471599</v>
      </c>
      <c r="W44" s="11">
        <v>987675.32376604807</v>
      </c>
      <c r="X44" s="11">
        <v>608230.3396136153</v>
      </c>
      <c r="Y44" s="11"/>
      <c r="Z44" s="11"/>
      <c r="AA44" s="9">
        <v>5.9844423395305699E-3</v>
      </c>
      <c r="AB44" s="28">
        <f t="shared" si="6"/>
        <v>44003575.114635237</v>
      </c>
      <c r="AC44" s="14">
        <f t="shared" si="7"/>
        <v>0.832936785316443</v>
      </c>
      <c r="AD44" s="14">
        <f t="shared" si="8"/>
        <v>3.1176677582973978E-2</v>
      </c>
      <c r="AE44" s="9">
        <f t="shared" si="9"/>
        <v>1.3685085368276778E-2</v>
      </c>
      <c r="AF44" s="9">
        <f t="shared" si="10"/>
        <v>5.122303417781556E-4</v>
      </c>
      <c r="AG44" s="26">
        <f t="shared" si="11"/>
        <v>2.2414363084449579E-2</v>
      </c>
    </row>
    <row r="45" spans="1:33" x14ac:dyDescent="0.2">
      <c r="A45" s="6" t="s">
        <v>1455</v>
      </c>
      <c r="B45" s="6" t="s">
        <v>1332</v>
      </c>
      <c r="C45" s="6" t="s">
        <v>62</v>
      </c>
      <c r="D45" s="7" t="s">
        <v>77</v>
      </c>
      <c r="E45" s="7" t="s">
        <v>1181</v>
      </c>
      <c r="F45" s="7" t="s">
        <v>1160</v>
      </c>
      <c r="G45" s="7" t="s">
        <v>1166</v>
      </c>
      <c r="H45" s="7" t="s">
        <v>17</v>
      </c>
      <c r="I45" s="7" t="s">
        <v>408</v>
      </c>
      <c r="J45" s="7" t="s">
        <v>27</v>
      </c>
      <c r="K45" s="11">
        <v>121971030.854332</v>
      </c>
      <c r="L45" s="9">
        <v>1.4999999999999999E-2</v>
      </c>
      <c r="M45" s="9">
        <v>0.2</v>
      </c>
      <c r="N45" s="7" t="s">
        <v>9</v>
      </c>
      <c r="O45" s="9">
        <v>8.9999999999999998E-4</v>
      </c>
      <c r="P45" s="9" t="s">
        <v>1591</v>
      </c>
      <c r="Q45" s="9">
        <v>2.2100000000000002E-2</v>
      </c>
      <c r="R45" s="11">
        <v>2003885.5609156699</v>
      </c>
      <c r="S45" s="11">
        <v>1646353.6007300899</v>
      </c>
      <c r="T45" s="11">
        <v>0</v>
      </c>
      <c r="U45" s="11">
        <v>224223.88127642899</v>
      </c>
      <c r="V45" s="11">
        <v>61622.726120842301</v>
      </c>
      <c r="W45" s="11">
        <v>44364.676210913502</v>
      </c>
      <c r="X45" s="11">
        <v>27320.660256658699</v>
      </c>
      <c r="Y45" s="11"/>
      <c r="Z45" s="11"/>
      <c r="AA45" s="9">
        <v>5.9844423395305699E-3</v>
      </c>
      <c r="AB45" s="28">
        <f t="shared" si="6"/>
        <v>1976564.8843382748</v>
      </c>
      <c r="AC45" s="14">
        <f t="shared" si="7"/>
        <v>0.83293678531644322</v>
      </c>
      <c r="AD45" s="14">
        <f t="shared" si="8"/>
        <v>3.1176677582973805E-2</v>
      </c>
      <c r="AE45" s="9">
        <f t="shared" si="9"/>
        <v>1.3497906750466863E-2</v>
      </c>
      <c r="AF45" s="9">
        <f t="shared" si="10"/>
        <v>5.0522427898832233E-4</v>
      </c>
      <c r="AG45" s="26">
        <f t="shared" si="11"/>
        <v>2.2189641807745721E-2</v>
      </c>
    </row>
    <row r="46" spans="1:33" x14ac:dyDescent="0.2">
      <c r="A46" s="6" t="s">
        <v>1455</v>
      </c>
      <c r="B46" s="6" t="s">
        <v>91</v>
      </c>
      <c r="C46" s="6" t="s">
        <v>60</v>
      </c>
      <c r="D46" s="7" t="s">
        <v>92</v>
      </c>
      <c r="E46" s="7" t="s">
        <v>1181</v>
      </c>
      <c r="F46" s="7" t="s">
        <v>1160</v>
      </c>
      <c r="G46" s="7" t="s">
        <v>673</v>
      </c>
      <c r="H46" s="7" t="s">
        <v>85</v>
      </c>
      <c r="I46" s="7" t="s">
        <v>408</v>
      </c>
      <c r="J46" s="7" t="s">
        <v>27</v>
      </c>
      <c r="K46" s="11">
        <v>217923967.63624001</v>
      </c>
      <c r="L46" s="9">
        <v>1.2500000000000001E-2</v>
      </c>
      <c r="M46" s="9">
        <v>0</v>
      </c>
      <c r="N46" s="7" t="s">
        <v>9</v>
      </c>
      <c r="O46" s="9">
        <v>8.0000000000000004E-4</v>
      </c>
      <c r="P46" s="9" t="s">
        <v>1591</v>
      </c>
      <c r="Q46" s="9">
        <v>9.4000000000000004E-3</v>
      </c>
      <c r="R46" s="11">
        <v>3125357.3368569999</v>
      </c>
      <c r="S46" s="11">
        <v>2721307.4689852102</v>
      </c>
      <c r="T46" s="11">
        <v>0</v>
      </c>
      <c r="U46" s="11">
        <v>123291.664488091</v>
      </c>
      <c r="V46" s="11">
        <v>161312.19405414499</v>
      </c>
      <c r="W46" s="11">
        <v>79483.379806022</v>
      </c>
      <c r="X46" s="11">
        <v>39962.615365060206</v>
      </c>
      <c r="Y46" s="11"/>
      <c r="Z46" s="11"/>
      <c r="AA46" s="9">
        <v>0</v>
      </c>
      <c r="AB46" s="28">
        <f t="shared" si="6"/>
        <v>3085394.7073334684</v>
      </c>
      <c r="AC46" s="14">
        <f t="shared" si="7"/>
        <v>0.88199654407817463</v>
      </c>
      <c r="AD46" s="14">
        <f t="shared" si="8"/>
        <v>5.2282514671699157E-2</v>
      </c>
      <c r="AE46" s="9">
        <f t="shared" si="9"/>
        <v>1.2487417049636473E-2</v>
      </c>
      <c r="AF46" s="9">
        <f t="shared" si="10"/>
        <v>7.4022236197263201E-4</v>
      </c>
      <c r="AG46" s="26">
        <f t="shared" si="11"/>
        <v>1.4158124692753519E-2</v>
      </c>
    </row>
    <row r="47" spans="1:33" x14ac:dyDescent="0.2">
      <c r="A47" s="6" t="s">
        <v>1455</v>
      </c>
      <c r="B47" s="6" t="s">
        <v>91</v>
      </c>
      <c r="C47" s="6" t="s">
        <v>70</v>
      </c>
      <c r="D47" s="7" t="s">
        <v>93</v>
      </c>
      <c r="E47" s="7" t="s">
        <v>1181</v>
      </c>
      <c r="F47" s="7" t="s">
        <v>1160</v>
      </c>
      <c r="G47" s="7" t="s">
        <v>673</v>
      </c>
      <c r="H47" s="7" t="s">
        <v>85</v>
      </c>
      <c r="I47" s="7" t="s">
        <v>408</v>
      </c>
      <c r="J47" s="7" t="s">
        <v>8</v>
      </c>
      <c r="K47" s="11">
        <v>4509646882.6923094</v>
      </c>
      <c r="L47" s="9">
        <v>7.4999999999999997E-3</v>
      </c>
      <c r="M47" s="9">
        <v>0</v>
      </c>
      <c r="N47" s="7" t="s">
        <v>9</v>
      </c>
      <c r="O47" s="9">
        <v>8.0000000000000004E-4</v>
      </c>
      <c r="P47" s="9" t="s">
        <v>1591</v>
      </c>
      <c r="Q47" s="9">
        <v>9.4000000000000004E-3</v>
      </c>
      <c r="R47" s="11">
        <v>42109830.522525296</v>
      </c>
      <c r="S47" s="11">
        <v>33623461.105607606</v>
      </c>
      <c r="T47" s="11">
        <v>0</v>
      </c>
      <c r="U47" s="11">
        <v>2589528.4953766498</v>
      </c>
      <c r="V47" s="11">
        <v>3388084.0597726302</v>
      </c>
      <c r="W47" s="11">
        <v>1669411.129869374</v>
      </c>
      <c r="X47" s="11">
        <v>839345.72274742997</v>
      </c>
      <c r="Y47" s="11"/>
      <c r="Z47" s="11"/>
      <c r="AA47" s="9">
        <v>0</v>
      </c>
      <c r="AB47" s="28">
        <f t="shared" si="6"/>
        <v>41270484.790626258</v>
      </c>
      <c r="AC47" s="14">
        <f t="shared" si="7"/>
        <v>0.81470962301960859</v>
      </c>
      <c r="AD47" s="14">
        <f t="shared" si="8"/>
        <v>8.209460288535704E-2</v>
      </c>
      <c r="AE47" s="9">
        <f t="shared" si="9"/>
        <v>7.4558966544923857E-3</v>
      </c>
      <c r="AF47" s="9">
        <f t="shared" si="10"/>
        <v>7.5129697466465631E-4</v>
      </c>
      <c r="AG47" s="26">
        <f t="shared" si="11"/>
        <v>9.1516000840374707E-3</v>
      </c>
    </row>
    <row r="48" spans="1:33" x14ac:dyDescent="0.2">
      <c r="A48" s="6" t="s">
        <v>1455</v>
      </c>
      <c r="B48" s="6" t="s">
        <v>91</v>
      </c>
      <c r="C48" s="6" t="s">
        <v>74</v>
      </c>
      <c r="D48" s="7" t="s">
        <v>94</v>
      </c>
      <c r="E48" s="7" t="s">
        <v>1181</v>
      </c>
      <c r="F48" s="7" t="s">
        <v>1160</v>
      </c>
      <c r="G48" s="7" t="s">
        <v>673</v>
      </c>
      <c r="H48" s="7" t="s">
        <v>85</v>
      </c>
      <c r="I48" s="7" t="s">
        <v>408</v>
      </c>
      <c r="J48" s="7" t="s">
        <v>30</v>
      </c>
      <c r="K48" s="11">
        <v>32896871.346145798</v>
      </c>
      <c r="L48" s="9">
        <v>7.4999999999999997E-3</v>
      </c>
      <c r="M48" s="9">
        <v>0</v>
      </c>
      <c r="N48" s="7" t="s">
        <v>9</v>
      </c>
      <c r="O48" s="9">
        <v>8.0000000000000004E-4</v>
      </c>
      <c r="P48" s="9" t="s">
        <v>1591</v>
      </c>
      <c r="Q48" s="9">
        <v>9.4000000000000004E-3</v>
      </c>
      <c r="R48" s="11">
        <v>306389.17316315102</v>
      </c>
      <c r="S48" s="11">
        <v>245273.42540718499</v>
      </c>
      <c r="T48" s="11">
        <v>0</v>
      </c>
      <c r="U48" s="11">
        <v>18648.8401675528</v>
      </c>
      <c r="V48" s="11">
        <v>24399.7462154758</v>
      </c>
      <c r="W48" s="11">
        <v>12022.49034542456</v>
      </c>
      <c r="X48" s="11">
        <v>6044.6618976321206</v>
      </c>
      <c r="Y48" s="11"/>
      <c r="Z48" s="11"/>
      <c r="AA48" s="9">
        <v>0</v>
      </c>
      <c r="AB48" s="28">
        <f t="shared" si="6"/>
        <v>300344.50213563815</v>
      </c>
      <c r="AC48" s="14">
        <f t="shared" si="7"/>
        <v>0.81664030359516093</v>
      </c>
      <c r="AD48" s="14">
        <f t="shared" si="8"/>
        <v>8.1239197128558274E-2</v>
      </c>
      <c r="AE48" s="9">
        <f t="shared" si="9"/>
        <v>7.455828331709157E-3</v>
      </c>
      <c r="AF48" s="9">
        <f t="shared" si="10"/>
        <v>7.4170415656668446E-4</v>
      </c>
      <c r="AG48" s="26">
        <f t="shared" si="11"/>
        <v>9.1298804368162671E-3</v>
      </c>
    </row>
    <row r="49" spans="1:33" x14ac:dyDescent="0.2">
      <c r="A49" s="6" t="s">
        <v>1455</v>
      </c>
      <c r="B49" s="6" t="s">
        <v>95</v>
      </c>
      <c r="C49" s="6" t="s">
        <v>60</v>
      </c>
      <c r="D49" s="7" t="s">
        <v>96</v>
      </c>
      <c r="E49" s="7" t="s">
        <v>1181</v>
      </c>
      <c r="F49" s="7" t="s">
        <v>1160</v>
      </c>
      <c r="G49" s="7" t="s">
        <v>673</v>
      </c>
      <c r="H49" s="7" t="s">
        <v>17</v>
      </c>
      <c r="I49" s="7" t="s">
        <v>408</v>
      </c>
      <c r="J49" s="7" t="s">
        <v>8</v>
      </c>
      <c r="K49" s="11">
        <v>2108513620.825</v>
      </c>
      <c r="L49" s="9">
        <v>1.7500000000000002E-2</v>
      </c>
      <c r="M49" s="9">
        <v>0.2</v>
      </c>
      <c r="N49" s="7" t="s">
        <v>9</v>
      </c>
      <c r="O49" s="9">
        <v>2.9999999999999997E-4</v>
      </c>
      <c r="P49" s="9" t="s">
        <v>1591</v>
      </c>
      <c r="Q49" s="9">
        <v>2.01E-2</v>
      </c>
      <c r="R49" s="11">
        <v>86956844.305353388</v>
      </c>
      <c r="S49" s="11">
        <v>35854686.497479096</v>
      </c>
      <c r="T49" s="11">
        <v>18326852.499646202</v>
      </c>
      <c r="U49" s="11">
        <v>2012350.0271290301</v>
      </c>
      <c r="V49" s="11">
        <v>3540039.8468988799</v>
      </c>
      <c r="W49" s="11">
        <v>782732.49554902397</v>
      </c>
      <c r="X49" s="11">
        <v>26440182.918641925</v>
      </c>
      <c r="Y49" s="11"/>
      <c r="Z49" s="11"/>
      <c r="AA49" s="9">
        <v>0</v>
      </c>
      <c r="AB49" s="28">
        <f t="shared" si="6"/>
        <v>42189808.867056027</v>
      </c>
      <c r="AC49" s="14">
        <f t="shared" si="7"/>
        <v>0.84984235435767241</v>
      </c>
      <c r="AD49" s="14">
        <f t="shared" si="8"/>
        <v>8.3907463483749625E-2</v>
      </c>
      <c r="AE49" s="9">
        <f t="shared" si="9"/>
        <v>1.7004721308582393E-2</v>
      </c>
      <c r="AF49" s="9">
        <f t="shared" si="10"/>
        <v>1.6789267149783767E-3</v>
      </c>
      <c r="AG49" s="26">
        <f t="shared" si="11"/>
        <v>2.0009265508348188E-2</v>
      </c>
    </row>
    <row r="50" spans="1:33" x14ac:dyDescent="0.2">
      <c r="A50" s="6" t="s">
        <v>1455</v>
      </c>
      <c r="B50" s="6" t="s">
        <v>95</v>
      </c>
      <c r="C50" s="6" t="s">
        <v>70</v>
      </c>
      <c r="D50" s="7" t="s">
        <v>97</v>
      </c>
      <c r="E50" s="7" t="s">
        <v>1181</v>
      </c>
      <c r="F50" s="7" t="s">
        <v>1160</v>
      </c>
      <c r="G50" s="7" t="s">
        <v>673</v>
      </c>
      <c r="H50" s="7" t="s">
        <v>17</v>
      </c>
      <c r="I50" s="7" t="s">
        <v>408</v>
      </c>
      <c r="J50" s="7" t="s">
        <v>8</v>
      </c>
      <c r="K50" s="11">
        <v>1672470651.3083301</v>
      </c>
      <c r="L50" s="9">
        <v>7.4999999999999997E-3</v>
      </c>
      <c r="M50" s="9">
        <v>0.2</v>
      </c>
      <c r="N50" s="7" t="s">
        <v>9</v>
      </c>
      <c r="O50" s="9">
        <v>2.9999999999999997E-4</v>
      </c>
      <c r="P50" s="9" t="s">
        <v>1591</v>
      </c>
      <c r="Q50" s="9">
        <v>2.01E-2</v>
      </c>
      <c r="R50" s="11">
        <v>52808585.630097002</v>
      </c>
      <c r="S50" s="11">
        <v>12274411.083431901</v>
      </c>
      <c r="T50" s="11">
        <v>14536838.953177901</v>
      </c>
      <c r="U50" s="11">
        <v>1596193.79609033</v>
      </c>
      <c r="V50" s="11">
        <v>2807955.6564988401</v>
      </c>
      <c r="W50" s="11">
        <v>620862.54207779805</v>
      </c>
      <c r="X50" s="11">
        <v>20972323.588476636</v>
      </c>
      <c r="Y50" s="11"/>
      <c r="Z50" s="11"/>
      <c r="AA50" s="9">
        <v>0</v>
      </c>
      <c r="AB50" s="28">
        <f t="shared" si="6"/>
        <v>17299423.078098867</v>
      </c>
      <c r="AC50" s="14">
        <f t="shared" si="7"/>
        <v>0.70952719220858584</v>
      </c>
      <c r="AD50" s="14">
        <f t="shared" si="8"/>
        <v>0.162314988414482</v>
      </c>
      <c r="AE50" s="9">
        <f t="shared" si="9"/>
        <v>7.3390890738979191E-3</v>
      </c>
      <c r="AF50" s="9">
        <f t="shared" si="10"/>
        <v>1.6789267149783763E-3</v>
      </c>
      <c r="AG50" s="26">
        <f t="shared" si="11"/>
        <v>1.0343633273663715E-2</v>
      </c>
    </row>
    <row r="51" spans="1:33" x14ac:dyDescent="0.2">
      <c r="A51" s="6" t="s">
        <v>1455</v>
      </c>
      <c r="B51" s="6" t="s">
        <v>95</v>
      </c>
      <c r="C51" s="6" t="s">
        <v>101</v>
      </c>
      <c r="D51" s="7" t="s">
        <v>102</v>
      </c>
      <c r="E51" s="7" t="s">
        <v>1181</v>
      </c>
      <c r="F51" s="7" t="s">
        <v>1160</v>
      </c>
      <c r="G51" s="7" t="s">
        <v>673</v>
      </c>
      <c r="H51" s="7" t="s">
        <v>17</v>
      </c>
      <c r="I51" s="7" t="s">
        <v>408</v>
      </c>
      <c r="J51" s="7" t="s">
        <v>103</v>
      </c>
      <c r="K51" s="11">
        <v>97628184.689223796</v>
      </c>
      <c r="L51" s="9">
        <v>1.7500000000000002E-2</v>
      </c>
      <c r="M51" s="9">
        <v>0.2</v>
      </c>
      <c r="N51" s="7" t="s">
        <v>9</v>
      </c>
      <c r="O51" s="9">
        <v>2.9999999999999997E-4</v>
      </c>
      <c r="P51" s="9" t="s">
        <v>1591</v>
      </c>
      <c r="Q51" s="9">
        <v>2.01E-2</v>
      </c>
      <c r="R51" s="11">
        <v>4109795.8599938895</v>
      </c>
      <c r="S51" s="11">
        <v>1662051.9654580699</v>
      </c>
      <c r="T51" s="11">
        <v>877838.48833395098</v>
      </c>
      <c r="U51" s="11">
        <v>96389.617685188001</v>
      </c>
      <c r="V51" s="11">
        <v>169564.48074778001</v>
      </c>
      <c r="W51" s="11">
        <v>37492.128595233706</v>
      </c>
      <c r="X51" s="11">
        <v>1266459.15902881</v>
      </c>
      <c r="Y51" s="11"/>
      <c r="Z51" s="11"/>
      <c r="AA51" s="9">
        <v>0</v>
      </c>
      <c r="AB51" s="28">
        <f t="shared" si="6"/>
        <v>1965498.1924862717</v>
      </c>
      <c r="AC51" s="14">
        <f t="shared" si="7"/>
        <v>0.84561358123440689</v>
      </c>
      <c r="AD51" s="14">
        <f t="shared" si="8"/>
        <v>8.627048419377488E-2</v>
      </c>
      <c r="AE51" s="9">
        <f t="shared" si="9"/>
        <v>1.7024304720494585E-2</v>
      </c>
      <c r="AF51" s="9">
        <f t="shared" si="10"/>
        <v>1.7368394310264845E-3</v>
      </c>
      <c r="AG51" s="26">
        <f t="shared" si="11"/>
        <v>2.0132487342082308E-2</v>
      </c>
    </row>
    <row r="52" spans="1:33" x14ac:dyDescent="0.2">
      <c r="A52" s="6" t="s">
        <v>1455</v>
      </c>
      <c r="B52" s="6" t="s">
        <v>95</v>
      </c>
      <c r="C52" s="6" t="s">
        <v>88</v>
      </c>
      <c r="D52" s="7" t="s">
        <v>100</v>
      </c>
      <c r="E52" s="7" t="s">
        <v>1181</v>
      </c>
      <c r="F52" s="7" t="s">
        <v>1160</v>
      </c>
      <c r="G52" s="7" t="s">
        <v>673</v>
      </c>
      <c r="H52" s="7" t="s">
        <v>17</v>
      </c>
      <c r="I52" s="7" t="s">
        <v>408</v>
      </c>
      <c r="J52" s="7" t="s">
        <v>64</v>
      </c>
      <c r="K52" s="11">
        <v>1053141333.6361701</v>
      </c>
      <c r="L52" s="9">
        <v>1.7500000000000002E-2</v>
      </c>
      <c r="M52" s="9">
        <v>0.2</v>
      </c>
      <c r="N52" s="7" t="s">
        <v>9</v>
      </c>
      <c r="O52" s="9">
        <v>2.9999999999999997E-4</v>
      </c>
      <c r="P52" s="9" t="s">
        <v>1591</v>
      </c>
      <c r="Q52" s="9">
        <v>2.01E-2</v>
      </c>
      <c r="R52" s="11">
        <v>42720198.348753706</v>
      </c>
      <c r="S52" s="11">
        <v>17841405.007911202</v>
      </c>
      <c r="T52" s="11">
        <v>8922323.3479766008</v>
      </c>
      <c r="U52" s="11">
        <v>979701.10425133095</v>
      </c>
      <c r="V52" s="11">
        <v>1723448.1577981301</v>
      </c>
      <c r="W52" s="11">
        <v>381068.83985626302</v>
      </c>
      <c r="X52" s="11">
        <v>12872251.87109052</v>
      </c>
      <c r="Y52" s="11"/>
      <c r="Z52" s="11"/>
      <c r="AA52" s="9">
        <v>0</v>
      </c>
      <c r="AB52" s="28">
        <f t="shared" si="6"/>
        <v>20925623.109816927</v>
      </c>
      <c r="AC52" s="14">
        <f t="shared" si="7"/>
        <v>0.85261045342736708</v>
      </c>
      <c r="AD52" s="14">
        <f t="shared" si="8"/>
        <v>8.2360661317158176E-2</v>
      </c>
      <c r="AE52" s="9">
        <f t="shared" si="9"/>
        <v>1.694113072773468E-2</v>
      </c>
      <c r="AF52" s="9">
        <f t="shared" si="10"/>
        <v>1.6364832551463899E-3</v>
      </c>
      <c r="AG52" s="26">
        <f t="shared" si="11"/>
        <v>1.9869719705680192E-2</v>
      </c>
    </row>
    <row r="53" spans="1:33" x14ac:dyDescent="0.2">
      <c r="A53" s="6" t="s">
        <v>1455</v>
      </c>
      <c r="B53" s="6" t="s">
        <v>95</v>
      </c>
      <c r="C53" s="6" t="s">
        <v>98</v>
      </c>
      <c r="D53" s="7" t="s">
        <v>99</v>
      </c>
      <c r="E53" s="7" t="s">
        <v>1181</v>
      </c>
      <c r="F53" s="7" t="s">
        <v>1160</v>
      </c>
      <c r="G53" s="7" t="s">
        <v>673</v>
      </c>
      <c r="H53" s="7" t="s">
        <v>17</v>
      </c>
      <c r="I53" s="7" t="s">
        <v>408</v>
      </c>
      <c r="J53" s="7" t="s">
        <v>64</v>
      </c>
      <c r="K53" s="11">
        <v>14435271.5670425</v>
      </c>
      <c r="L53" s="9">
        <v>7.4999999999999997E-3</v>
      </c>
      <c r="M53" s="9">
        <v>0.2</v>
      </c>
      <c r="N53" s="7" t="s">
        <v>9</v>
      </c>
      <c r="O53" s="9">
        <v>2.9999999999999997E-4</v>
      </c>
      <c r="P53" s="9" t="s">
        <v>1591</v>
      </c>
      <c r="Q53" s="9">
        <v>2.01E-2</v>
      </c>
      <c r="R53" s="11">
        <v>435030.93613973499</v>
      </c>
      <c r="S53" s="11">
        <v>104157.445719834</v>
      </c>
      <c r="T53" s="11">
        <v>118661.710838659</v>
      </c>
      <c r="U53" s="11">
        <v>13029.454841193399</v>
      </c>
      <c r="V53" s="11">
        <v>22920.858051220501</v>
      </c>
      <c r="W53" s="11">
        <v>5067.9939205411001</v>
      </c>
      <c r="X53" s="11">
        <v>171193.46271088099</v>
      </c>
      <c r="Y53" s="11"/>
      <c r="Z53" s="11"/>
      <c r="AA53" s="9">
        <v>0</v>
      </c>
      <c r="AB53" s="28">
        <f t="shared" si="6"/>
        <v>145175.75253278899</v>
      </c>
      <c r="AC53" s="14">
        <f t="shared" si="7"/>
        <v>0.71745759124829944</v>
      </c>
      <c r="AD53" s="14">
        <f t="shared" si="8"/>
        <v>0.15788351464576469</v>
      </c>
      <c r="AE53" s="9">
        <f t="shared" si="9"/>
        <v>7.2154822468070675E-3</v>
      </c>
      <c r="AF53" s="9">
        <f t="shared" si="10"/>
        <v>1.5878369828214135E-3</v>
      </c>
      <c r="AG53" s="26">
        <f t="shared" si="11"/>
        <v>1.005701568263136E-2</v>
      </c>
    </row>
    <row r="54" spans="1:33" x14ac:dyDescent="0.2">
      <c r="A54" s="6" t="s">
        <v>1455</v>
      </c>
      <c r="B54" s="6" t="s">
        <v>104</v>
      </c>
      <c r="C54" s="6" t="s">
        <v>60</v>
      </c>
      <c r="D54" s="7" t="s">
        <v>105</v>
      </c>
      <c r="E54" s="7" t="s">
        <v>1181</v>
      </c>
      <c r="F54" s="7" t="s">
        <v>1160</v>
      </c>
      <c r="G54" s="7" t="s">
        <v>673</v>
      </c>
      <c r="H54" s="7" t="s">
        <v>17</v>
      </c>
      <c r="I54" s="7" t="s">
        <v>408</v>
      </c>
      <c r="J54" s="7" t="s">
        <v>8</v>
      </c>
      <c r="K54" s="11">
        <v>5108328471.0364399</v>
      </c>
      <c r="L54" s="9">
        <v>1.7000000000000001E-2</v>
      </c>
      <c r="M54" s="9">
        <v>0.2</v>
      </c>
      <c r="N54" s="7" t="s">
        <v>9</v>
      </c>
      <c r="O54" s="9">
        <v>2.0000000000000001E-4</v>
      </c>
      <c r="P54" s="9" t="s">
        <v>1591</v>
      </c>
      <c r="Q54" s="9">
        <v>1.8700000000000001E-2</v>
      </c>
      <c r="R54" s="11">
        <v>98180709.172684193</v>
      </c>
      <c r="S54" s="11">
        <v>85459981.4912204</v>
      </c>
      <c r="T54" s="11">
        <v>0</v>
      </c>
      <c r="U54" s="11">
        <v>3513314.90486961</v>
      </c>
      <c r="V54" s="11">
        <v>3575185.9940080498</v>
      </c>
      <c r="W54" s="11">
        <v>2068172.7640876751</v>
      </c>
      <c r="X54" s="11">
        <v>3564053.9999764687</v>
      </c>
      <c r="Y54" s="11"/>
      <c r="Z54" s="11"/>
      <c r="AA54" s="9">
        <v>0</v>
      </c>
      <c r="AB54" s="28">
        <f t="shared" si="6"/>
        <v>94616655.154185742</v>
      </c>
      <c r="AC54" s="14">
        <f t="shared" si="7"/>
        <v>0.90322344783755271</v>
      </c>
      <c r="AD54" s="14">
        <f t="shared" si="8"/>
        <v>3.7786011227959659E-2</v>
      </c>
      <c r="AE54" s="9">
        <f t="shared" si="9"/>
        <v>1.6729539217332522E-2</v>
      </c>
      <c r="AF54" s="9">
        <f t="shared" si="10"/>
        <v>6.998739439483759E-4</v>
      </c>
      <c r="AG54" s="26">
        <f t="shared" si="11"/>
        <v>1.8522038214780021E-2</v>
      </c>
    </row>
    <row r="55" spans="1:33" x14ac:dyDescent="0.2">
      <c r="A55" s="6" t="s">
        <v>1455</v>
      </c>
      <c r="B55" s="6" t="s">
        <v>104</v>
      </c>
      <c r="C55" s="6" t="s">
        <v>62</v>
      </c>
      <c r="D55" s="7" t="s">
        <v>106</v>
      </c>
      <c r="E55" s="7" t="s">
        <v>1181</v>
      </c>
      <c r="F55" s="7" t="s">
        <v>1160</v>
      </c>
      <c r="G55" s="7" t="s">
        <v>673</v>
      </c>
      <c r="H55" s="7" t="s">
        <v>17</v>
      </c>
      <c r="I55" s="7" t="s">
        <v>408</v>
      </c>
      <c r="J55" s="7" t="s">
        <v>27</v>
      </c>
      <c r="K55" s="11">
        <v>1099391635.51284</v>
      </c>
      <c r="L55" s="9">
        <v>1.7000000000000001E-2</v>
      </c>
      <c r="M55" s="9">
        <v>0.2</v>
      </c>
      <c r="N55" s="7" t="s">
        <v>9</v>
      </c>
      <c r="O55" s="9">
        <v>2.0000000000000001E-4</v>
      </c>
      <c r="P55" s="9" t="s">
        <v>1591</v>
      </c>
      <c r="Q55" s="9">
        <v>1.8700000000000001E-2</v>
      </c>
      <c r="R55" s="11">
        <v>21022428.927504603</v>
      </c>
      <c r="S55" s="11">
        <v>18331947.420634098</v>
      </c>
      <c r="T55" s="11">
        <v>0</v>
      </c>
      <c r="U55" s="11">
        <v>743079.24554731802</v>
      </c>
      <c r="V55" s="11">
        <v>756165.21235731302</v>
      </c>
      <c r="W55" s="11">
        <v>437426.27655428497</v>
      </c>
      <c r="X55" s="11">
        <v>753810.75397529826</v>
      </c>
      <c r="Y55" s="11"/>
      <c r="Z55" s="11"/>
      <c r="AA55" s="9">
        <v>0</v>
      </c>
      <c r="AB55" s="28">
        <f t="shared" si="6"/>
        <v>20268618.155093014</v>
      </c>
      <c r="AC55" s="14">
        <f t="shared" si="7"/>
        <v>0.90444978934233478</v>
      </c>
      <c r="AD55" s="14">
        <f t="shared" si="8"/>
        <v>3.7307191174614285E-2</v>
      </c>
      <c r="AE55" s="9">
        <f t="shared" si="9"/>
        <v>1.6674628793298653E-2</v>
      </c>
      <c r="AF55" s="9">
        <f t="shared" si="10"/>
        <v>6.8780331588076888E-4</v>
      </c>
      <c r="AG55" s="26">
        <f t="shared" si="11"/>
        <v>1.8436212811131846E-2</v>
      </c>
    </row>
    <row r="56" spans="1:33" x14ac:dyDescent="0.2">
      <c r="A56" s="6" t="s">
        <v>1455</v>
      </c>
      <c r="B56" s="6" t="s">
        <v>104</v>
      </c>
      <c r="C56" s="6" t="s">
        <v>70</v>
      </c>
      <c r="D56" s="7" t="s">
        <v>108</v>
      </c>
      <c r="E56" s="7" t="s">
        <v>1181</v>
      </c>
      <c r="F56" s="7" t="s">
        <v>1160</v>
      </c>
      <c r="G56" s="7" t="s">
        <v>673</v>
      </c>
      <c r="H56" s="7" t="s">
        <v>17</v>
      </c>
      <c r="I56" s="7" t="s">
        <v>408</v>
      </c>
      <c r="J56" s="7" t="s">
        <v>8</v>
      </c>
      <c r="K56" s="11">
        <v>11000524115.996</v>
      </c>
      <c r="L56" s="9">
        <v>7.4999999999999997E-3</v>
      </c>
      <c r="M56" s="9">
        <v>0.2</v>
      </c>
      <c r="N56" s="7" t="s">
        <v>9</v>
      </c>
      <c r="O56" s="9">
        <v>2.0000000000000001E-4</v>
      </c>
      <c r="P56" s="9" t="s">
        <v>1591</v>
      </c>
      <c r="Q56" s="9">
        <v>1.8700000000000001E-2</v>
      </c>
      <c r="R56" s="11">
        <v>108692862.111292</v>
      </c>
      <c r="S56" s="11">
        <v>81299425.634071007</v>
      </c>
      <c r="T56" s="11">
        <v>0</v>
      </c>
      <c r="U56" s="11">
        <v>7565743.9722674498</v>
      </c>
      <c r="V56" s="11">
        <v>7698980.1985612996</v>
      </c>
      <c r="W56" s="11">
        <v>4453704.2784910295</v>
      </c>
      <c r="X56" s="11">
        <v>7675008.0187185481</v>
      </c>
      <c r="Y56" s="11"/>
      <c r="Z56" s="11"/>
      <c r="AA56" s="9">
        <v>0</v>
      </c>
      <c r="AB56" s="28">
        <f t="shared" si="6"/>
        <v>101017854.08339079</v>
      </c>
      <c r="AC56" s="14">
        <f t="shared" si="7"/>
        <v>0.80480254081578384</v>
      </c>
      <c r="AD56" s="14">
        <f t="shared" si="8"/>
        <v>7.6214054123598288E-2</v>
      </c>
      <c r="AE56" s="9">
        <f t="shared" si="9"/>
        <v>7.3905047411197879E-3</v>
      </c>
      <c r="AF56" s="9">
        <f t="shared" si="10"/>
        <v>6.9987394394837199E-4</v>
      </c>
      <c r="AG56" s="26">
        <f t="shared" si="11"/>
        <v>9.1830037385672789E-3</v>
      </c>
    </row>
    <row r="57" spans="1:33" x14ac:dyDescent="0.2">
      <c r="A57" s="6" t="s">
        <v>1455</v>
      </c>
      <c r="B57" s="6" t="s">
        <v>104</v>
      </c>
      <c r="C57" s="6" t="s">
        <v>65</v>
      </c>
      <c r="D57" s="7" t="s">
        <v>107</v>
      </c>
      <c r="E57" s="7" t="s">
        <v>1181</v>
      </c>
      <c r="F57" s="7" t="s">
        <v>1160</v>
      </c>
      <c r="G57" s="7" t="s">
        <v>673</v>
      </c>
      <c r="H57" s="7" t="s">
        <v>17</v>
      </c>
      <c r="I57" s="7" t="s">
        <v>408</v>
      </c>
      <c r="J57" s="7" t="s">
        <v>67</v>
      </c>
      <c r="K57" s="11">
        <v>1586532.39253036</v>
      </c>
      <c r="L57" s="9">
        <v>1.7000000000000001E-2</v>
      </c>
      <c r="M57" s="9">
        <v>0.2</v>
      </c>
      <c r="N57" s="7" t="s">
        <v>9</v>
      </c>
      <c r="O57" s="9">
        <v>2.0000000000000001E-4</v>
      </c>
      <c r="P57" s="9" t="s">
        <v>1591</v>
      </c>
      <c r="Q57" s="9">
        <v>1.8700000000000001E-2</v>
      </c>
      <c r="R57" s="11">
        <v>30411.8532772324</v>
      </c>
      <c r="S57" s="11">
        <v>26563.4540744447</v>
      </c>
      <c r="T57" s="11">
        <v>0</v>
      </c>
      <c r="U57" s="11">
        <v>1062.87735097783</v>
      </c>
      <c r="V57" s="11">
        <v>1081.59510930755</v>
      </c>
      <c r="W57" s="11">
        <v>625.680887816569</v>
      </c>
      <c r="X57" s="11">
        <v>1078.2273655142099</v>
      </c>
      <c r="Y57" s="11"/>
      <c r="Z57" s="11"/>
      <c r="AA57" s="9">
        <v>0</v>
      </c>
      <c r="AB57" s="28">
        <f t="shared" si="6"/>
        <v>29333.607422546647</v>
      </c>
      <c r="AC57" s="14">
        <f t="shared" si="7"/>
        <v>0.90556383644881233</v>
      </c>
      <c r="AD57" s="14">
        <f t="shared" si="8"/>
        <v>3.6872216012416026E-2</v>
      </c>
      <c r="AE57" s="9">
        <f t="shared" si="9"/>
        <v>1.6743089646016403E-2</v>
      </c>
      <c r="AF57" s="9">
        <f t="shared" si="10"/>
        <v>6.8173528280914225E-4</v>
      </c>
      <c r="AG57" s="26">
        <f t="shared" si="11"/>
        <v>1.8489132374891182E-2</v>
      </c>
    </row>
    <row r="58" spans="1:33" x14ac:dyDescent="0.2">
      <c r="A58" s="6" t="s">
        <v>1455</v>
      </c>
      <c r="B58" s="6" t="s">
        <v>109</v>
      </c>
      <c r="C58" s="6" t="s">
        <v>60</v>
      </c>
      <c r="D58" s="7" t="s">
        <v>110</v>
      </c>
      <c r="E58" s="7" t="s">
        <v>1181</v>
      </c>
      <c r="F58" s="7" t="s">
        <v>1160</v>
      </c>
      <c r="G58" s="7" t="s">
        <v>673</v>
      </c>
      <c r="H58" s="7" t="s">
        <v>1331</v>
      </c>
      <c r="I58" s="7" t="s">
        <v>408</v>
      </c>
      <c r="J58" s="7" t="s">
        <v>8</v>
      </c>
      <c r="K58" s="11">
        <v>567406777.40740705</v>
      </c>
      <c r="L58" s="9">
        <v>0.01</v>
      </c>
      <c r="M58" s="9">
        <v>0.2</v>
      </c>
      <c r="N58" s="7" t="s">
        <v>9</v>
      </c>
      <c r="O58" s="9">
        <v>8.0000000000000004E-4</v>
      </c>
      <c r="P58" s="9" t="s">
        <v>1591</v>
      </c>
      <c r="Q58" s="9">
        <v>1.1599999999999999E-2</v>
      </c>
      <c r="R58" s="11">
        <v>6387218.3583027907</v>
      </c>
      <c r="S58" s="11">
        <v>5440818.3098947397</v>
      </c>
      <c r="T58" s="11">
        <v>0</v>
      </c>
      <c r="U58" s="11">
        <v>354652.98819158698</v>
      </c>
      <c r="V58" s="11">
        <v>361018.22843665798</v>
      </c>
      <c r="W58" s="11">
        <v>206962.47026522551</v>
      </c>
      <c r="X58" s="11">
        <v>23766.350299715101</v>
      </c>
      <c r="Y58" s="11"/>
      <c r="Z58" s="11"/>
      <c r="AA58" s="9">
        <v>0</v>
      </c>
      <c r="AB58" s="28">
        <f t="shared" si="6"/>
        <v>6363451.9967882102</v>
      </c>
      <c r="AC58" s="14">
        <f t="shared" si="7"/>
        <v>0.85501050571935699</v>
      </c>
      <c r="AD58" s="14">
        <f t="shared" si="8"/>
        <v>5.6733079564185086E-2</v>
      </c>
      <c r="AE58" s="9">
        <f t="shared" si="9"/>
        <v>9.5889202006978255E-3</v>
      </c>
      <c r="AF58" s="9">
        <f t="shared" si="10"/>
        <v>6.3625998632977406E-4</v>
      </c>
      <c r="AG58" s="26">
        <f t="shared" si="11"/>
        <v>1.1214973543079749E-2</v>
      </c>
    </row>
    <row r="59" spans="1:33" x14ac:dyDescent="0.2">
      <c r="A59" s="6" t="s">
        <v>1455</v>
      </c>
      <c r="B59" s="6" t="s">
        <v>109</v>
      </c>
      <c r="C59" s="6" t="s">
        <v>70</v>
      </c>
      <c r="D59" s="7" t="s">
        <v>111</v>
      </c>
      <c r="E59" s="7" t="s">
        <v>1181</v>
      </c>
      <c r="F59" s="7" t="s">
        <v>1160</v>
      </c>
      <c r="G59" s="7" t="s">
        <v>673</v>
      </c>
      <c r="H59" s="7" t="s">
        <v>1331</v>
      </c>
      <c r="I59" s="7" t="s">
        <v>408</v>
      </c>
      <c r="J59" s="7" t="s">
        <v>64</v>
      </c>
      <c r="K59" s="11">
        <v>8349812777.4074097</v>
      </c>
      <c r="L59" s="9">
        <v>4.0000000000000001E-3</v>
      </c>
      <c r="M59" s="9">
        <v>0.2</v>
      </c>
      <c r="N59" s="7" t="s">
        <v>9</v>
      </c>
      <c r="O59" s="9">
        <v>8.0000000000000004E-4</v>
      </c>
      <c r="P59" s="9" t="s">
        <v>1591</v>
      </c>
      <c r="Q59" s="9">
        <v>1.1599999999999999E-2</v>
      </c>
      <c r="R59" s="11">
        <v>45578096.083355099</v>
      </c>
      <c r="S59" s="11">
        <v>31991019.453739803</v>
      </c>
      <c r="T59" s="11">
        <v>0</v>
      </c>
      <c r="U59" s="11">
        <v>5091607.2867574096</v>
      </c>
      <c r="V59" s="11">
        <v>5182990.4265951002</v>
      </c>
      <c r="W59" s="11">
        <v>2971275.1810185714</v>
      </c>
      <c r="X59" s="11">
        <v>341203.72982648911</v>
      </c>
      <c r="Y59" s="11"/>
      <c r="Z59" s="11"/>
      <c r="AA59" s="9">
        <v>0</v>
      </c>
      <c r="AB59" s="28">
        <f t="shared" si="6"/>
        <v>45236892.348110884</v>
      </c>
      <c r="AC59" s="14">
        <f t="shared" si="7"/>
        <v>0.70718870800318723</v>
      </c>
      <c r="AD59" s="14">
        <f t="shared" si="8"/>
        <v>0.11457441388127415</v>
      </c>
      <c r="AE59" s="9">
        <f t="shared" si="9"/>
        <v>3.8313457207447606E-3</v>
      </c>
      <c r="AF59" s="9">
        <f t="shared" si="10"/>
        <v>6.2073133431434879E-4</v>
      </c>
      <c r="AG59" s="26">
        <f t="shared" si="11"/>
        <v>5.4177133732280875E-3</v>
      </c>
    </row>
    <row r="60" spans="1:33" x14ac:dyDescent="0.2">
      <c r="A60" s="6" t="s">
        <v>1455</v>
      </c>
      <c r="B60" s="6" t="s">
        <v>109</v>
      </c>
      <c r="C60" s="6" t="s">
        <v>88</v>
      </c>
      <c r="D60" s="7" t="s">
        <v>112</v>
      </c>
      <c r="E60" s="7" t="s">
        <v>1181</v>
      </c>
      <c r="F60" s="7" t="s">
        <v>1160</v>
      </c>
      <c r="G60" s="7" t="s">
        <v>673</v>
      </c>
      <c r="H60" s="7" t="s">
        <v>1331</v>
      </c>
      <c r="I60" s="7" t="s">
        <v>408</v>
      </c>
      <c r="J60" s="7" t="s">
        <v>64</v>
      </c>
      <c r="K60" s="11">
        <v>3537015285.18012</v>
      </c>
      <c r="L60" s="9">
        <v>0.01</v>
      </c>
      <c r="M60" s="9">
        <v>0.2</v>
      </c>
      <c r="N60" s="7" t="s">
        <v>9</v>
      </c>
      <c r="O60" s="9">
        <v>8.0000000000000004E-4</v>
      </c>
      <c r="P60" s="9" t="s">
        <v>1591</v>
      </c>
      <c r="Q60" s="9">
        <v>1.1599999999999999E-2</v>
      </c>
      <c r="R60" s="11">
        <v>39606678.586163595</v>
      </c>
      <c r="S60" s="11">
        <v>33854059.236365497</v>
      </c>
      <c r="T60" s="11">
        <v>0</v>
      </c>
      <c r="U60" s="11">
        <v>2155730.7250629398</v>
      </c>
      <c r="V60" s="11">
        <v>2194421.3449803898</v>
      </c>
      <c r="W60" s="11">
        <v>1258005.3487231701</v>
      </c>
      <c r="X60" s="11">
        <v>144461.91987470939</v>
      </c>
      <c r="Y60" s="11"/>
      <c r="Z60" s="11"/>
      <c r="AA60" s="9">
        <v>0</v>
      </c>
      <c r="AB60" s="28">
        <f t="shared" si="6"/>
        <v>39462216.655131996</v>
      </c>
      <c r="AC60" s="14">
        <f t="shared" si="7"/>
        <v>0.85788539281061482</v>
      </c>
      <c r="AD60" s="14">
        <f t="shared" si="8"/>
        <v>5.5608162211410114E-2</v>
      </c>
      <c r="AE60" s="9">
        <f t="shared" si="9"/>
        <v>9.5713635669633541E-3</v>
      </c>
      <c r="AF60" s="9">
        <f t="shared" si="10"/>
        <v>6.2041613282670346E-4</v>
      </c>
      <c r="AG60" s="26">
        <f t="shared" si="11"/>
        <v>1.1156925676989945E-2</v>
      </c>
    </row>
    <row r="61" spans="1:33" x14ac:dyDescent="0.2">
      <c r="A61" s="6" t="s">
        <v>1455</v>
      </c>
      <c r="B61" s="6" t="s">
        <v>113</v>
      </c>
      <c r="C61" s="6" t="s">
        <v>60</v>
      </c>
      <c r="D61" s="7" t="s">
        <v>116</v>
      </c>
      <c r="E61" s="7" t="s">
        <v>1181</v>
      </c>
      <c r="F61" s="7" t="s">
        <v>1160</v>
      </c>
      <c r="G61" s="7" t="s">
        <v>673</v>
      </c>
      <c r="H61" s="7" t="s">
        <v>115</v>
      </c>
      <c r="I61" s="7" t="s">
        <v>408</v>
      </c>
      <c r="J61" s="7" t="s">
        <v>64</v>
      </c>
      <c r="K61" s="11">
        <v>7519555431.5900497</v>
      </c>
      <c r="L61" s="9">
        <v>5.0000000000000001E-3</v>
      </c>
      <c r="M61" s="9">
        <v>0</v>
      </c>
      <c r="N61" s="7" t="s">
        <v>9</v>
      </c>
      <c r="O61" s="9">
        <v>6.9999999999999999E-4</v>
      </c>
      <c r="P61" s="9" t="s">
        <v>1591</v>
      </c>
      <c r="Q61" s="9">
        <v>6.4000000000000003E-3</v>
      </c>
      <c r="R61" s="11">
        <v>46206146.723678701</v>
      </c>
      <c r="S61" s="11">
        <v>36913490.228771202</v>
      </c>
      <c r="T61" s="11">
        <v>0</v>
      </c>
      <c r="U61" s="11">
        <v>3709527.43725002</v>
      </c>
      <c r="V61" s="11">
        <v>2619535.0363748102</v>
      </c>
      <c r="W61" s="11">
        <v>2665770.0642063809</v>
      </c>
      <c r="X61" s="11">
        <v>297823.95097107999</v>
      </c>
      <c r="Y61" s="11"/>
      <c r="Z61" s="11"/>
      <c r="AA61" s="9">
        <v>0</v>
      </c>
      <c r="AB61" s="28">
        <f t="shared" si="6"/>
        <v>45908322.766602412</v>
      </c>
      <c r="AC61" s="14">
        <f t="shared" si="7"/>
        <v>0.80406967635126048</v>
      </c>
      <c r="AD61" s="14">
        <f t="shared" si="8"/>
        <v>5.7060133729836045E-2</v>
      </c>
      <c r="AE61" s="9">
        <f t="shared" si="9"/>
        <v>4.908999017906787E-3</v>
      </c>
      <c r="AF61" s="9">
        <f t="shared" si="10"/>
        <v>3.4836301962347469E-4</v>
      </c>
      <c r="AG61" s="26">
        <f t="shared" si="11"/>
        <v>6.1051910826721376E-3</v>
      </c>
    </row>
    <row r="62" spans="1:33" x14ac:dyDescent="0.2">
      <c r="A62" s="6" t="s">
        <v>1455</v>
      </c>
      <c r="B62" s="6" t="s">
        <v>113</v>
      </c>
      <c r="C62" s="6" t="s">
        <v>70</v>
      </c>
      <c r="D62" s="7" t="s">
        <v>114</v>
      </c>
      <c r="E62" s="7" t="s">
        <v>1181</v>
      </c>
      <c r="F62" s="7" t="s">
        <v>1160</v>
      </c>
      <c r="G62" s="7" t="s">
        <v>673</v>
      </c>
      <c r="H62" s="7" t="s">
        <v>115</v>
      </c>
      <c r="I62" s="7" t="s">
        <v>408</v>
      </c>
      <c r="J62" s="7" t="s">
        <v>64</v>
      </c>
      <c r="K62" s="11">
        <v>24391118.3510416</v>
      </c>
      <c r="L62" s="9">
        <v>3.0000000000000001E-3</v>
      </c>
      <c r="M62" s="9">
        <v>0</v>
      </c>
      <c r="N62" s="7" t="s">
        <v>9</v>
      </c>
      <c r="O62" s="9">
        <v>6.9999999999999999E-4</v>
      </c>
      <c r="P62" s="9" t="s">
        <v>1591</v>
      </c>
      <c r="Q62" s="9">
        <v>6.4000000000000003E-3</v>
      </c>
      <c r="R62" s="11">
        <v>101885.286619274</v>
      </c>
      <c r="S62" s="11">
        <v>71742.771228774494</v>
      </c>
      <c r="T62" s="11">
        <v>0</v>
      </c>
      <c r="U62" s="11">
        <v>12032.5627720346</v>
      </c>
      <c r="V62" s="11">
        <v>8496.9636407623893</v>
      </c>
      <c r="W62" s="11">
        <v>8646.9358094714407</v>
      </c>
      <c r="X62" s="11">
        <v>966.04903067077203</v>
      </c>
      <c r="Y62" s="11"/>
      <c r="Z62" s="11"/>
      <c r="AA62" s="9">
        <v>0</v>
      </c>
      <c r="AB62" s="28">
        <f t="shared" si="6"/>
        <v>100919.23345104292</v>
      </c>
      <c r="AC62" s="14">
        <f t="shared" si="7"/>
        <v>0.71089294652220814</v>
      </c>
      <c r="AD62" s="14">
        <f t="shared" si="8"/>
        <v>8.4195681538587627E-2</v>
      </c>
      <c r="AE62" s="9">
        <f t="shared" si="9"/>
        <v>2.9413481660102224E-3</v>
      </c>
      <c r="AF62" s="9">
        <f t="shared" si="10"/>
        <v>3.4836301962347431E-4</v>
      </c>
      <c r="AG62" s="26">
        <f t="shared" si="11"/>
        <v>4.1375402307755708E-3</v>
      </c>
    </row>
    <row r="63" spans="1:33" x14ac:dyDescent="0.2">
      <c r="A63" s="6" t="s">
        <v>1455</v>
      </c>
      <c r="B63" s="6" t="s">
        <v>117</v>
      </c>
      <c r="C63" s="6" t="s">
        <v>62</v>
      </c>
      <c r="D63" s="7" t="s">
        <v>118</v>
      </c>
      <c r="E63" s="7" t="s">
        <v>1181</v>
      </c>
      <c r="F63" s="7" t="s">
        <v>1160</v>
      </c>
      <c r="G63" s="7" t="s">
        <v>673</v>
      </c>
      <c r="H63" s="7" t="s">
        <v>17</v>
      </c>
      <c r="I63" s="7" t="s">
        <v>408</v>
      </c>
      <c r="J63" s="7" t="s">
        <v>8</v>
      </c>
      <c r="K63" s="11">
        <v>1581330179.0850201</v>
      </c>
      <c r="L63" s="9">
        <v>7.4999999999999997E-3</v>
      </c>
      <c r="M63" s="9">
        <v>0.2</v>
      </c>
      <c r="N63" s="7" t="s">
        <v>9</v>
      </c>
      <c r="O63" s="9">
        <v>8.0000000000000004E-4</v>
      </c>
      <c r="P63" s="9" t="s">
        <v>1591</v>
      </c>
      <c r="Q63" s="9">
        <v>9.1999999999999998E-3</v>
      </c>
      <c r="R63" s="11">
        <v>18519682.4230357</v>
      </c>
      <c r="S63" s="11">
        <v>11591698.456556302</v>
      </c>
      <c r="T63" s="11">
        <v>2040241.2286702399</v>
      </c>
      <c r="U63" s="11">
        <v>855857.979460567</v>
      </c>
      <c r="V63" s="11">
        <v>1303953.3312377401</v>
      </c>
      <c r="W63" s="11">
        <v>592154.61886266002</v>
      </c>
      <c r="X63" s="11">
        <v>2135776.7991776401</v>
      </c>
      <c r="Y63" s="11"/>
      <c r="Z63" s="11"/>
      <c r="AA63" s="9">
        <v>0</v>
      </c>
      <c r="AB63" s="28">
        <f t="shared" si="6"/>
        <v>14343664.38611727</v>
      </c>
      <c r="AC63" s="14">
        <f t="shared" si="7"/>
        <v>0.80814066367695414</v>
      </c>
      <c r="AD63" s="14">
        <f t="shared" si="8"/>
        <v>9.0907964390172902E-2</v>
      </c>
      <c r="AE63" s="9">
        <f t="shared" si="9"/>
        <v>7.3303466979068354E-3</v>
      </c>
      <c r="AF63" s="9">
        <f t="shared" si="10"/>
        <v>8.2459270586502428E-4</v>
      </c>
      <c r="AG63" s="26">
        <f t="shared" si="11"/>
        <v>9.0706321651413228E-3</v>
      </c>
    </row>
    <row r="64" spans="1:33" x14ac:dyDescent="0.2">
      <c r="A64" s="6" t="s">
        <v>1455</v>
      </c>
      <c r="B64" s="6" t="s">
        <v>117</v>
      </c>
      <c r="C64" s="6" t="s">
        <v>70</v>
      </c>
      <c r="D64" s="7" t="s">
        <v>119</v>
      </c>
      <c r="E64" s="7" t="s">
        <v>1181</v>
      </c>
      <c r="F64" s="7" t="s">
        <v>1160</v>
      </c>
      <c r="G64" s="7" t="s">
        <v>673</v>
      </c>
      <c r="H64" s="7" t="s">
        <v>17</v>
      </c>
      <c r="I64" s="7" t="s">
        <v>408</v>
      </c>
      <c r="J64" s="7" t="s">
        <v>64</v>
      </c>
      <c r="K64" s="11">
        <v>5134396562.4899797</v>
      </c>
      <c r="L64" s="9">
        <v>5.0000000000000001E-3</v>
      </c>
      <c r="M64" s="9">
        <v>0.2</v>
      </c>
      <c r="N64" s="7" t="s">
        <v>9</v>
      </c>
      <c r="O64" s="9">
        <v>8.0000000000000004E-4</v>
      </c>
      <c r="P64" s="9" t="s">
        <v>1591</v>
      </c>
      <c r="Q64" s="9">
        <v>9.1999999999999998E-3</v>
      </c>
      <c r="R64" s="11">
        <v>47119270.574662499</v>
      </c>
      <c r="S64" s="11">
        <v>25081820.7090155</v>
      </c>
      <c r="T64" s="11">
        <v>6489869.7880383199</v>
      </c>
      <c r="U64" s="11">
        <v>2722426.5276576402</v>
      </c>
      <c r="V64" s="11">
        <v>4147787.62946933</v>
      </c>
      <c r="W64" s="11">
        <v>1883603.9174195449</v>
      </c>
      <c r="X64" s="11">
        <v>6793761.9964722525</v>
      </c>
      <c r="Y64" s="11"/>
      <c r="Z64" s="11"/>
      <c r="AA64" s="9">
        <v>0</v>
      </c>
      <c r="AB64" s="28">
        <f t="shared" si="6"/>
        <v>33835638.783562012</v>
      </c>
      <c r="AC64" s="14">
        <f t="shared" si="7"/>
        <v>0.74128409011153995</v>
      </c>
      <c r="AD64" s="14">
        <f t="shared" si="8"/>
        <v>0.12258635505603054</v>
      </c>
      <c r="AE64" s="9">
        <f t="shared" si="9"/>
        <v>4.8850571637286634E-3</v>
      </c>
      <c r="AF64" s="9">
        <f t="shared" si="10"/>
        <v>8.0784325460396783E-4</v>
      </c>
      <c r="AG64" s="26">
        <f t="shared" si="11"/>
        <v>6.589993268294232E-3</v>
      </c>
    </row>
    <row r="65" spans="1:33" x14ac:dyDescent="0.2">
      <c r="A65" s="6" t="s">
        <v>1455</v>
      </c>
      <c r="B65" s="6" t="s">
        <v>120</v>
      </c>
      <c r="C65" s="6" t="s">
        <v>70</v>
      </c>
      <c r="D65" s="7" t="s">
        <v>124</v>
      </c>
      <c r="E65" s="7" t="s">
        <v>1181</v>
      </c>
      <c r="F65" s="7" t="s">
        <v>1160</v>
      </c>
      <c r="G65" s="7" t="s">
        <v>673</v>
      </c>
      <c r="H65" s="7" t="s">
        <v>6</v>
      </c>
      <c r="I65" s="7" t="s">
        <v>408</v>
      </c>
      <c r="J65" s="7" t="s">
        <v>8</v>
      </c>
      <c r="K65" s="11">
        <v>4572384677.8825903</v>
      </c>
      <c r="L65" s="9">
        <v>7.4999999999999997E-3</v>
      </c>
      <c r="M65" s="9">
        <v>0.2</v>
      </c>
      <c r="N65" s="7" t="s">
        <v>9</v>
      </c>
      <c r="O65" s="9">
        <v>2.9999999999999997E-4</v>
      </c>
      <c r="P65" s="9" t="s">
        <v>1591</v>
      </c>
      <c r="Q65" s="9">
        <v>1.9800000000000002E-2</v>
      </c>
      <c r="R65" s="11">
        <v>143108438.816331</v>
      </c>
      <c r="S65" s="11">
        <v>32003499.993757602</v>
      </c>
      <c r="T65" s="11">
        <v>93100519.825820193</v>
      </c>
      <c r="U65" s="11">
        <v>7370302.6420188099</v>
      </c>
      <c r="V65" s="11">
        <v>1872577.2748915299</v>
      </c>
      <c r="W65" s="11">
        <v>1853649.8109789551</v>
      </c>
      <c r="X65" s="11">
        <v>6907889.2594375554</v>
      </c>
      <c r="Y65" s="11"/>
      <c r="Z65" s="11"/>
      <c r="AA65" s="9">
        <v>0</v>
      </c>
      <c r="AB65" s="28">
        <f t="shared" si="6"/>
        <v>43100029.721646905</v>
      </c>
      <c r="AC65" s="14">
        <f t="shared" si="7"/>
        <v>0.74254009104972629</v>
      </c>
      <c r="AD65" s="14">
        <f t="shared" si="8"/>
        <v>4.3447238597866478E-2</v>
      </c>
      <c r="AE65" s="9">
        <f t="shared" si="9"/>
        <v>6.9993017316683842E-3</v>
      </c>
      <c r="AF65" s="9">
        <f t="shared" si="10"/>
        <v>4.0954062416259673E-4</v>
      </c>
      <c r="AG65" s="26">
        <f t="shared" si="11"/>
        <v>9.4261600363873908E-3</v>
      </c>
    </row>
    <row r="66" spans="1:33" x14ac:dyDescent="0.2">
      <c r="A66" s="6" t="s">
        <v>1455</v>
      </c>
      <c r="B66" s="6" t="s">
        <v>120</v>
      </c>
      <c r="C66" s="6" t="s">
        <v>60</v>
      </c>
      <c r="D66" s="7" t="s">
        <v>121</v>
      </c>
      <c r="E66" s="7" t="s">
        <v>1181</v>
      </c>
      <c r="F66" s="7" t="s">
        <v>1160</v>
      </c>
      <c r="G66" s="7" t="s">
        <v>673</v>
      </c>
      <c r="H66" s="7" t="s">
        <v>6</v>
      </c>
      <c r="I66" s="7" t="s">
        <v>408</v>
      </c>
      <c r="J66" s="7" t="s">
        <v>8</v>
      </c>
      <c r="K66" s="11">
        <v>11053332546.8745</v>
      </c>
      <c r="L66" s="9">
        <v>1.7500000000000002E-2</v>
      </c>
      <c r="M66" s="9">
        <v>0.2</v>
      </c>
      <c r="N66" s="7" t="s">
        <v>9</v>
      </c>
      <c r="O66" s="9">
        <v>2.9999999999999997E-4</v>
      </c>
      <c r="P66" s="9" t="s">
        <v>1591</v>
      </c>
      <c r="Q66" s="9">
        <v>1.9800000000000002E-2</v>
      </c>
      <c r="R66" s="11">
        <v>448725293.78263301</v>
      </c>
      <c r="S66" s="11">
        <v>180139003.93525702</v>
      </c>
      <c r="T66" s="11">
        <v>225062211.16947299</v>
      </c>
      <c r="U66" s="11">
        <v>17817049.923076</v>
      </c>
      <c r="V66" s="11">
        <v>4526788.7103237296</v>
      </c>
      <c r="W66" s="11">
        <v>4481033.2528035901</v>
      </c>
      <c r="X66" s="11">
        <v>16699206.772975452</v>
      </c>
      <c r="Y66" s="11"/>
      <c r="Z66" s="11"/>
      <c r="AA66" s="9">
        <v>0</v>
      </c>
      <c r="AB66" s="28">
        <f t="shared" ref="AB66:AB97" si="12">+S66+U66+V66+W66</f>
        <v>206963875.82146034</v>
      </c>
      <c r="AC66" s="14">
        <f t="shared" ref="AC66:AC97" si="13">+S66/AB66</f>
        <v>0.8703886280650055</v>
      </c>
      <c r="AD66" s="14">
        <f t="shared" ref="AD66:AD97" si="14">+V66/AB66</f>
        <v>2.1872361504424152E-2</v>
      </c>
      <c r="AE66" s="9">
        <f t="shared" ref="AE66:AE97" si="15">+S66/K66</f>
        <v>1.6297257245390134E-2</v>
      </c>
      <c r="AF66" s="9">
        <f t="shared" ref="AF66:AF97" si="16">+V66/K66</f>
        <v>4.0954062416259689E-4</v>
      </c>
      <c r="AG66" s="26">
        <f t="shared" ref="AG66:AG97" si="17">+AB66/K66+AA66</f>
        <v>1.8724115550109145E-2</v>
      </c>
    </row>
    <row r="67" spans="1:33" x14ac:dyDescent="0.2">
      <c r="A67" s="6" t="s">
        <v>1455</v>
      </c>
      <c r="B67" s="6" t="s">
        <v>120</v>
      </c>
      <c r="C67" s="6" t="s">
        <v>72</v>
      </c>
      <c r="D67" s="7" t="s">
        <v>126</v>
      </c>
      <c r="E67" s="7" t="s">
        <v>1181</v>
      </c>
      <c r="F67" s="7" t="s">
        <v>1160</v>
      </c>
      <c r="G67" s="7" t="s">
        <v>673</v>
      </c>
      <c r="H67" s="7" t="s">
        <v>6</v>
      </c>
      <c r="I67" s="7" t="s">
        <v>408</v>
      </c>
      <c r="J67" s="7" t="s">
        <v>8</v>
      </c>
      <c r="K67" s="11">
        <v>238621785.38056698</v>
      </c>
      <c r="L67" s="9">
        <v>6.0000000000000001E-3</v>
      </c>
      <c r="M67" s="9">
        <v>0.2</v>
      </c>
      <c r="N67" s="7" t="s">
        <v>9</v>
      </c>
      <c r="O67" s="9">
        <v>2.9999999999999997E-4</v>
      </c>
      <c r="P67" s="9" t="s">
        <v>1591</v>
      </c>
      <c r="Q67" s="9">
        <v>1.9800000000000002E-2</v>
      </c>
      <c r="R67" s="11">
        <v>7185377.7961066198</v>
      </c>
      <c r="S67" s="11">
        <v>1387077.61587233</v>
      </c>
      <c r="T67" s="11">
        <v>4858692.7447635597</v>
      </c>
      <c r="U67" s="11">
        <v>384638.41061773599</v>
      </c>
      <c r="V67" s="11">
        <v>97725.314923551094</v>
      </c>
      <c r="W67" s="11">
        <v>96737.5359964214</v>
      </c>
      <c r="X67" s="11">
        <v>360506.16569292499</v>
      </c>
      <c r="Y67" s="11"/>
      <c r="Z67" s="11"/>
      <c r="AA67" s="9">
        <v>0</v>
      </c>
      <c r="AB67" s="28">
        <f t="shared" si="12"/>
        <v>1966178.8774100386</v>
      </c>
      <c r="AC67" s="14">
        <f t="shared" si="13"/>
        <v>0.70546867927879819</v>
      </c>
      <c r="AD67" s="14">
        <f t="shared" si="14"/>
        <v>4.9703165895200935E-2</v>
      </c>
      <c r="AE67" s="9">
        <f t="shared" si="15"/>
        <v>5.8128708309685279E-3</v>
      </c>
      <c r="AF67" s="9">
        <f t="shared" si="16"/>
        <v>4.0954062416259879E-4</v>
      </c>
      <c r="AG67" s="26">
        <f t="shared" si="17"/>
        <v>8.2397291356875475E-3</v>
      </c>
    </row>
    <row r="68" spans="1:33" x14ac:dyDescent="0.2">
      <c r="A68" s="6" t="s">
        <v>1455</v>
      </c>
      <c r="B68" s="6" t="s">
        <v>120</v>
      </c>
      <c r="C68" s="6" t="s">
        <v>88</v>
      </c>
      <c r="D68" s="7" t="s">
        <v>125</v>
      </c>
      <c r="E68" s="7" t="s">
        <v>1181</v>
      </c>
      <c r="F68" s="7" t="s">
        <v>1160</v>
      </c>
      <c r="G68" s="7" t="s">
        <v>673</v>
      </c>
      <c r="H68" s="7" t="s">
        <v>6</v>
      </c>
      <c r="I68" s="7" t="s">
        <v>408</v>
      </c>
      <c r="J68" s="7" t="s">
        <v>64</v>
      </c>
      <c r="K68" s="11">
        <v>1202834186.9525201</v>
      </c>
      <c r="L68" s="9">
        <v>1.7500000000000002E-2</v>
      </c>
      <c r="M68" s="9">
        <v>0.2</v>
      </c>
      <c r="N68" s="7" t="s">
        <v>9</v>
      </c>
      <c r="O68" s="9">
        <v>2.9999999999999997E-4</v>
      </c>
      <c r="P68" s="9" t="s">
        <v>1591</v>
      </c>
      <c r="Q68" s="9">
        <v>1.9800000000000002E-2</v>
      </c>
      <c r="R68" s="11">
        <v>48489881.889867395</v>
      </c>
      <c r="S68" s="11">
        <v>19840323.2179139</v>
      </c>
      <c r="T68" s="11">
        <v>24006932.831922498</v>
      </c>
      <c r="U68" s="11">
        <v>1900508.8350625399</v>
      </c>
      <c r="V68" s="11">
        <v>482863.43561787298</v>
      </c>
      <c r="W68" s="11">
        <v>477982.79310720001</v>
      </c>
      <c r="X68" s="11">
        <v>1781270.7573699721</v>
      </c>
      <c r="Y68" s="11"/>
      <c r="Z68" s="11"/>
      <c r="AA68" s="9">
        <v>0</v>
      </c>
      <c r="AB68" s="28">
        <f t="shared" si="12"/>
        <v>22701678.281701513</v>
      </c>
      <c r="AC68" s="14">
        <f t="shared" si="13"/>
        <v>0.87395843477819068</v>
      </c>
      <c r="AD68" s="14">
        <f t="shared" si="14"/>
        <v>2.126994443433201E-2</v>
      </c>
      <c r="AE68" s="9">
        <f t="shared" si="15"/>
        <v>1.6494645257947815E-2</v>
      </c>
      <c r="AF68" s="9">
        <f t="shared" si="16"/>
        <v>4.0143807089591246E-4</v>
      </c>
      <c r="AG68" s="26">
        <f t="shared" si="17"/>
        <v>1.8873489403571152E-2</v>
      </c>
    </row>
    <row r="69" spans="1:33" x14ac:dyDescent="0.2">
      <c r="A69" s="6" t="s">
        <v>1455</v>
      </c>
      <c r="B69" s="6" t="s">
        <v>120</v>
      </c>
      <c r="C69" s="6" t="s">
        <v>74</v>
      </c>
      <c r="D69" s="7" t="s">
        <v>127</v>
      </c>
      <c r="E69" s="7" t="s">
        <v>1181</v>
      </c>
      <c r="F69" s="7" t="s">
        <v>1160</v>
      </c>
      <c r="G69" s="7" t="s">
        <v>673</v>
      </c>
      <c r="H69" s="7" t="s">
        <v>6</v>
      </c>
      <c r="I69" s="7" t="s">
        <v>408</v>
      </c>
      <c r="J69" s="7" t="s">
        <v>30</v>
      </c>
      <c r="K69" s="11">
        <v>2321172704.2537899</v>
      </c>
      <c r="L69" s="9">
        <v>1.7500000000000002E-2</v>
      </c>
      <c r="M69" s="9">
        <v>0.2</v>
      </c>
      <c r="N69" s="7" t="s">
        <v>9</v>
      </c>
      <c r="O69" s="9">
        <v>2.9999999999999997E-4</v>
      </c>
      <c r="P69" s="9" t="s">
        <v>1591</v>
      </c>
      <c r="Q69" s="9">
        <v>1.9800000000000002E-2</v>
      </c>
      <c r="R69" s="11">
        <v>93314019.849586099</v>
      </c>
      <c r="S69" s="11">
        <v>37871350.086568497</v>
      </c>
      <c r="T69" s="11">
        <v>46458253.151176199</v>
      </c>
      <c r="U69" s="11">
        <v>3677867.6057266202</v>
      </c>
      <c r="V69" s="11">
        <v>934438.05947389605</v>
      </c>
      <c r="W69" s="11">
        <v>924993.03261899692</v>
      </c>
      <c r="X69" s="11">
        <v>3447117.8953206688</v>
      </c>
      <c r="Y69" s="11"/>
      <c r="Z69" s="11"/>
      <c r="AA69" s="9">
        <v>0</v>
      </c>
      <c r="AB69" s="28">
        <f t="shared" si="12"/>
        <v>43408648.784388013</v>
      </c>
      <c r="AC69" s="14">
        <f t="shared" si="13"/>
        <v>0.87243789307233599</v>
      </c>
      <c r="AD69" s="14">
        <f t="shared" si="14"/>
        <v>2.1526541038291155E-2</v>
      </c>
      <c r="AE69" s="9">
        <f t="shared" si="15"/>
        <v>1.6315610646793027E-2</v>
      </c>
      <c r="AF69" s="9">
        <f t="shared" si="16"/>
        <v>4.0257153539736241E-4</v>
      </c>
      <c r="AG69" s="26">
        <f t="shared" si="17"/>
        <v>1.870117148320638E-2</v>
      </c>
    </row>
    <row r="70" spans="1:33" x14ac:dyDescent="0.2">
      <c r="A70" s="6" t="s">
        <v>1455</v>
      </c>
      <c r="B70" s="6" t="s">
        <v>120</v>
      </c>
      <c r="C70" s="6" t="s">
        <v>68</v>
      </c>
      <c r="D70" s="7" t="s">
        <v>123</v>
      </c>
      <c r="E70" s="7" t="s">
        <v>1181</v>
      </c>
      <c r="F70" s="7" t="s">
        <v>1160</v>
      </c>
      <c r="G70" s="7" t="s">
        <v>673</v>
      </c>
      <c r="H70" s="7" t="s">
        <v>6</v>
      </c>
      <c r="I70" s="7" t="s">
        <v>408</v>
      </c>
      <c r="J70" s="7" t="s">
        <v>27</v>
      </c>
      <c r="K70" s="11">
        <v>3040346881.1445699</v>
      </c>
      <c r="L70" s="9">
        <v>1.7500000000000002E-2</v>
      </c>
      <c r="M70" s="9">
        <v>0.2</v>
      </c>
      <c r="N70" s="7" t="s">
        <v>9</v>
      </c>
      <c r="O70" s="9">
        <v>2.9999999999999997E-4</v>
      </c>
      <c r="P70" s="9" t="s">
        <v>1591</v>
      </c>
      <c r="Q70" s="9">
        <v>1.9800000000000002E-2</v>
      </c>
      <c r="R70" s="11">
        <v>122182017.95676801</v>
      </c>
      <c r="S70" s="11">
        <v>49595294.150630601</v>
      </c>
      <c r="T70" s="11">
        <v>60824134.275697306</v>
      </c>
      <c r="U70" s="11">
        <v>4815142.5834074803</v>
      </c>
      <c r="V70" s="11">
        <v>1223386.2047463399</v>
      </c>
      <c r="W70" s="11">
        <v>1211020.5744719841</v>
      </c>
      <c r="X70" s="11">
        <v>4513040.1491179364</v>
      </c>
      <c r="Y70" s="11"/>
      <c r="Z70" s="11"/>
      <c r="AA70" s="9">
        <v>0</v>
      </c>
      <c r="AB70" s="28">
        <f t="shared" si="12"/>
        <v>56844843.513256416</v>
      </c>
      <c r="AC70" s="14">
        <f t="shared" si="13"/>
        <v>0.8724677751828942</v>
      </c>
      <c r="AD70" s="14">
        <f t="shared" si="14"/>
        <v>2.1521498330117524E-2</v>
      </c>
      <c r="AE70" s="9">
        <f t="shared" si="15"/>
        <v>1.6312380162345142E-2</v>
      </c>
      <c r="AF70" s="9">
        <f t="shared" si="16"/>
        <v>4.0238375835779092E-4</v>
      </c>
      <c r="AG70" s="26">
        <f t="shared" si="17"/>
        <v>1.8696828268443037E-2</v>
      </c>
    </row>
    <row r="71" spans="1:33" x14ac:dyDescent="0.2">
      <c r="A71" s="6" t="s">
        <v>1455</v>
      </c>
      <c r="B71" s="6" t="s">
        <v>120</v>
      </c>
      <c r="C71" s="6" t="s">
        <v>65</v>
      </c>
      <c r="D71" s="7" t="s">
        <v>122</v>
      </c>
      <c r="E71" s="7" t="s">
        <v>1181</v>
      </c>
      <c r="F71" s="7" t="s">
        <v>1160</v>
      </c>
      <c r="G71" s="7" t="s">
        <v>673</v>
      </c>
      <c r="H71" s="7" t="s">
        <v>6</v>
      </c>
      <c r="I71" s="7" t="s">
        <v>408</v>
      </c>
      <c r="J71" s="7" t="s">
        <v>67</v>
      </c>
      <c r="K71" s="11">
        <v>557503001.6559211</v>
      </c>
      <c r="L71" s="9">
        <v>1.66287108275474E-2</v>
      </c>
      <c r="M71" s="9">
        <v>0.2</v>
      </c>
      <c r="N71" s="7" t="s">
        <v>9</v>
      </c>
      <c r="O71" s="9">
        <v>2.9999999999999997E-4</v>
      </c>
      <c r="P71" s="9" t="s">
        <v>1591</v>
      </c>
      <c r="Q71" s="9">
        <v>1.9800000000000002E-2</v>
      </c>
      <c r="R71" s="11">
        <v>11906471.0368184</v>
      </c>
      <c r="S71" s="11">
        <v>9513600.8344282806</v>
      </c>
      <c r="T71" s="11">
        <v>704682.98331689194</v>
      </c>
      <c r="U71" s="11">
        <v>295606.49289247399</v>
      </c>
      <c r="V71" s="11">
        <v>450375.03930920002</v>
      </c>
      <c r="W71" s="11">
        <v>204525.46372518232</v>
      </c>
      <c r="X71" s="11">
        <v>737680.20437695005</v>
      </c>
      <c r="Y71" s="11"/>
      <c r="Z71" s="11"/>
      <c r="AA71" s="9">
        <v>0</v>
      </c>
      <c r="AB71" s="28">
        <f t="shared" si="12"/>
        <v>10464107.830355138</v>
      </c>
      <c r="AC71" s="14">
        <f t="shared" si="13"/>
        <v>0.90916502282501821</v>
      </c>
      <c r="AD71" s="14">
        <f t="shared" si="14"/>
        <v>4.3039984546290259E-2</v>
      </c>
      <c r="AE71" s="9">
        <f t="shared" si="15"/>
        <v>1.706466298149166E-2</v>
      </c>
      <c r="AF71" s="9">
        <f t="shared" si="16"/>
        <v>8.0784325460396685E-4</v>
      </c>
      <c r="AG71" s="26">
        <f t="shared" si="17"/>
        <v>1.8769599086057229E-2</v>
      </c>
    </row>
    <row r="72" spans="1:33" x14ac:dyDescent="0.2">
      <c r="A72" s="6" t="s">
        <v>1455</v>
      </c>
      <c r="B72" s="6" t="s">
        <v>128</v>
      </c>
      <c r="C72" s="6" t="s">
        <v>60</v>
      </c>
      <c r="D72" s="7" t="s">
        <v>129</v>
      </c>
      <c r="E72" s="7" t="s">
        <v>1181</v>
      </c>
      <c r="F72" s="7" t="s">
        <v>1160</v>
      </c>
      <c r="G72" s="7" t="s">
        <v>1166</v>
      </c>
      <c r="H72" s="7" t="s">
        <v>17</v>
      </c>
      <c r="I72" s="7" t="s">
        <v>408</v>
      </c>
      <c r="J72" s="7" t="s">
        <v>27</v>
      </c>
      <c r="K72" s="11">
        <v>507759261.20726895</v>
      </c>
      <c r="L72" s="9">
        <v>1.4999999999999999E-2</v>
      </c>
      <c r="M72" s="9">
        <v>0.2</v>
      </c>
      <c r="N72" s="7" t="s">
        <v>9</v>
      </c>
      <c r="O72" s="9">
        <v>1E-3</v>
      </c>
      <c r="P72" s="9" t="s">
        <v>1591</v>
      </c>
      <c r="Q72" s="9">
        <v>2.1700000000000001E-2</v>
      </c>
      <c r="R72" s="11">
        <v>8795431.8821281791</v>
      </c>
      <c r="S72" s="11">
        <v>6613016.6666305996</v>
      </c>
      <c r="T72" s="11">
        <v>0</v>
      </c>
      <c r="U72" s="11">
        <v>1257494.4702614199</v>
      </c>
      <c r="V72" s="11">
        <v>282247.16547232697</v>
      </c>
      <c r="W72" s="11">
        <v>179883.1990054358</v>
      </c>
      <c r="X72" s="11">
        <v>462790.36434777512</v>
      </c>
      <c r="Y72" s="11"/>
      <c r="Z72" s="11"/>
      <c r="AA72" s="9">
        <v>0</v>
      </c>
      <c r="AB72" s="28">
        <f t="shared" si="12"/>
        <v>8332641.5013697827</v>
      </c>
      <c r="AC72" s="14">
        <f t="shared" si="13"/>
        <v>0.79362788685238672</v>
      </c>
      <c r="AD72" s="14">
        <f t="shared" si="14"/>
        <v>3.3872471943732253E-2</v>
      </c>
      <c r="AE72" s="9">
        <f t="shared" si="15"/>
        <v>1.3023921318357097E-2</v>
      </c>
      <c r="AF72" s="9">
        <f t="shared" si="16"/>
        <v>5.5586807969045156E-4</v>
      </c>
      <c r="AG72" s="26">
        <f t="shared" si="17"/>
        <v>1.6410614513574322E-2</v>
      </c>
    </row>
    <row r="73" spans="1:33" x14ac:dyDescent="0.2">
      <c r="A73" s="6" t="s">
        <v>1455</v>
      </c>
      <c r="B73" s="6" t="s">
        <v>128</v>
      </c>
      <c r="C73" s="6" t="s">
        <v>62</v>
      </c>
      <c r="D73" s="7" t="s">
        <v>130</v>
      </c>
      <c r="E73" s="7" t="s">
        <v>1181</v>
      </c>
      <c r="F73" s="7" t="s">
        <v>1160</v>
      </c>
      <c r="G73" s="7" t="s">
        <v>1166</v>
      </c>
      <c r="H73" s="7" t="s">
        <v>17</v>
      </c>
      <c r="I73" s="7" t="s">
        <v>408</v>
      </c>
      <c r="J73" s="7" t="s">
        <v>8</v>
      </c>
      <c r="K73" s="11">
        <v>1315950316.9716601</v>
      </c>
      <c r="L73" s="9">
        <v>1.4999999999999999E-2</v>
      </c>
      <c r="M73" s="9">
        <v>0.2</v>
      </c>
      <c r="N73" s="7" t="s">
        <v>9</v>
      </c>
      <c r="O73" s="9">
        <v>1E-3</v>
      </c>
      <c r="P73" s="9" t="s">
        <v>1591</v>
      </c>
      <c r="Q73" s="9">
        <v>2.1700000000000001E-2</v>
      </c>
      <c r="R73" s="11">
        <v>23094678.148433998</v>
      </c>
      <c r="S73" s="11">
        <v>17364183.3315087</v>
      </c>
      <c r="T73" s="11">
        <v>0</v>
      </c>
      <c r="U73" s="11">
        <v>3301876.5293847499</v>
      </c>
      <c r="V73" s="11">
        <v>741112.83444825502</v>
      </c>
      <c r="W73" s="11">
        <v>472329.80094394903</v>
      </c>
      <c r="X73" s="11">
        <v>1215175.6355220061</v>
      </c>
      <c r="Y73" s="11"/>
      <c r="Z73" s="11"/>
      <c r="AA73" s="9">
        <v>0</v>
      </c>
      <c r="AB73" s="28">
        <f t="shared" si="12"/>
        <v>21879502.496285655</v>
      </c>
      <c r="AC73" s="14">
        <f t="shared" si="13"/>
        <v>0.7936278868523865</v>
      </c>
      <c r="AD73" s="14">
        <f t="shared" si="14"/>
        <v>3.3872471943732226E-2</v>
      </c>
      <c r="AE73" s="9">
        <f t="shared" si="15"/>
        <v>1.3195166342957497E-2</v>
      </c>
      <c r="AF73" s="9">
        <f t="shared" si="16"/>
        <v>5.6317691092908897E-4</v>
      </c>
      <c r="AG73" s="26">
        <f t="shared" si="17"/>
        <v>1.662638947238982E-2</v>
      </c>
    </row>
    <row r="74" spans="1:33" x14ac:dyDescent="0.2">
      <c r="A74" s="6" t="s">
        <v>1455</v>
      </c>
      <c r="B74" s="6" t="s">
        <v>131</v>
      </c>
      <c r="C74" s="6" t="s">
        <v>60</v>
      </c>
      <c r="D74" s="7" t="s">
        <v>132</v>
      </c>
      <c r="E74" s="7" t="s">
        <v>1181</v>
      </c>
      <c r="F74" s="7" t="s">
        <v>1160</v>
      </c>
      <c r="G74" s="7" t="s">
        <v>673</v>
      </c>
      <c r="H74" s="7" t="s">
        <v>6</v>
      </c>
      <c r="I74" s="7" t="s">
        <v>408</v>
      </c>
      <c r="J74" s="7" t="s">
        <v>8</v>
      </c>
      <c r="K74" s="11">
        <v>15326444955.246998</v>
      </c>
      <c r="L74" s="9">
        <v>1.7500000000000002E-2</v>
      </c>
      <c r="M74" s="9">
        <v>0.2</v>
      </c>
      <c r="N74" s="7" t="s">
        <v>9</v>
      </c>
      <c r="O74" s="9">
        <v>5.9999999999999995E-4</v>
      </c>
      <c r="P74" s="9" t="s">
        <v>1590</v>
      </c>
      <c r="Q74" s="9">
        <v>1.9099999999999999E-2</v>
      </c>
      <c r="R74" s="11">
        <v>407481360.54411</v>
      </c>
      <c r="S74" s="11">
        <v>266104797.06978101</v>
      </c>
      <c r="T74" s="11">
        <v>118017566.95311999</v>
      </c>
      <c r="U74" s="11">
        <v>9828273.4714105297</v>
      </c>
      <c r="V74" s="11">
        <v>6112151.2468413804</v>
      </c>
      <c r="W74" s="11">
        <v>6232906.7851861399</v>
      </c>
      <c r="X74" s="11">
        <v>1185664.998962011</v>
      </c>
      <c r="Y74" s="11"/>
      <c r="Z74" s="11"/>
      <c r="AA74" s="9">
        <v>0</v>
      </c>
      <c r="AB74" s="28">
        <f t="shared" si="12"/>
        <v>288278128.573219</v>
      </c>
      <c r="AC74" s="14">
        <f t="shared" si="13"/>
        <v>0.92308354569532924</v>
      </c>
      <c r="AD74" s="14">
        <f t="shared" si="14"/>
        <v>2.1202271837590936E-2</v>
      </c>
      <c r="AE74" s="9">
        <f t="shared" si="15"/>
        <v>1.7362460625853109E-2</v>
      </c>
      <c r="AF74" s="9">
        <f t="shared" si="16"/>
        <v>3.9879771627985324E-4</v>
      </c>
      <c r="AG74" s="26">
        <f t="shared" si="17"/>
        <v>1.88091973980259E-2</v>
      </c>
    </row>
    <row r="75" spans="1:33" x14ac:dyDescent="0.2">
      <c r="A75" s="6" t="s">
        <v>1455</v>
      </c>
      <c r="B75" s="6" t="s">
        <v>131</v>
      </c>
      <c r="C75" s="6" t="s">
        <v>72</v>
      </c>
      <c r="D75" s="7" t="s">
        <v>137</v>
      </c>
      <c r="E75" s="7" t="s">
        <v>1181</v>
      </c>
      <c r="F75" s="7" t="s">
        <v>1160</v>
      </c>
      <c r="G75" s="7" t="s">
        <v>673</v>
      </c>
      <c r="H75" s="7" t="s">
        <v>6</v>
      </c>
      <c r="I75" s="7" t="s">
        <v>408</v>
      </c>
      <c r="J75" s="7" t="s">
        <v>8</v>
      </c>
      <c r="K75" s="11">
        <v>1408949580.79757</v>
      </c>
      <c r="L75" s="9">
        <v>4.0000000000000001E-3</v>
      </c>
      <c r="M75" s="9">
        <v>0.2</v>
      </c>
      <c r="N75" s="7" t="s">
        <v>9</v>
      </c>
      <c r="O75" s="9">
        <v>5.9999999999999995E-4</v>
      </c>
      <c r="P75" s="9" t="s">
        <v>1590</v>
      </c>
      <c r="Q75" s="9">
        <v>1.9099999999999999E-2</v>
      </c>
      <c r="R75" s="11">
        <v>18571872.667311698</v>
      </c>
      <c r="S75" s="11">
        <v>5575222.0754936598</v>
      </c>
      <c r="T75" s="11">
        <v>10849274.046974801</v>
      </c>
      <c r="U75" s="11">
        <v>903506.44444568898</v>
      </c>
      <c r="V75" s="11">
        <v>561885.87517552904</v>
      </c>
      <c r="W75" s="11">
        <v>572986.84905607498</v>
      </c>
      <c r="X75" s="11">
        <v>108997.37076222451</v>
      </c>
      <c r="Y75" s="11"/>
      <c r="Z75" s="11"/>
      <c r="AA75" s="9">
        <v>0</v>
      </c>
      <c r="AB75" s="28">
        <f t="shared" si="12"/>
        <v>7613601.2441709535</v>
      </c>
      <c r="AC75" s="14">
        <f t="shared" si="13"/>
        <v>0.73227135184707814</v>
      </c>
      <c r="AD75" s="14">
        <f t="shared" si="14"/>
        <v>7.380027626292017E-2</v>
      </c>
      <c r="AE75" s="9">
        <f t="shared" si="15"/>
        <v>3.9570060926791082E-3</v>
      </c>
      <c r="AF75" s="9">
        <f t="shared" si="16"/>
        <v>3.9879771627985433E-4</v>
      </c>
      <c r="AG75" s="26">
        <f t="shared" si="17"/>
        <v>5.4037428648519067E-3</v>
      </c>
    </row>
    <row r="76" spans="1:33" x14ac:dyDescent="0.2">
      <c r="A76" s="6" t="s">
        <v>1455</v>
      </c>
      <c r="B76" s="6" t="s">
        <v>131</v>
      </c>
      <c r="C76" s="6" t="s">
        <v>88</v>
      </c>
      <c r="D76" s="7" t="s">
        <v>136</v>
      </c>
      <c r="E76" s="7" t="s">
        <v>1181</v>
      </c>
      <c r="F76" s="7" t="s">
        <v>1160</v>
      </c>
      <c r="G76" s="7" t="s">
        <v>673</v>
      </c>
      <c r="H76" s="7" t="s">
        <v>6</v>
      </c>
      <c r="I76" s="7" t="s">
        <v>408</v>
      </c>
      <c r="J76" s="7" t="s">
        <v>64</v>
      </c>
      <c r="K76" s="11">
        <v>485613042.83540899</v>
      </c>
      <c r="L76" s="9">
        <v>1.7500000000000002E-2</v>
      </c>
      <c r="M76" s="9">
        <v>0.2</v>
      </c>
      <c r="N76" s="7" t="s">
        <v>9</v>
      </c>
      <c r="O76" s="9">
        <v>5.9999999999999995E-4</v>
      </c>
      <c r="P76" s="9" t="s">
        <v>1590</v>
      </c>
      <c r="Q76" s="9">
        <v>1.9099999999999999E-2</v>
      </c>
      <c r="R76" s="11">
        <v>12791332.814169299</v>
      </c>
      <c r="S76" s="11">
        <v>8430397.8269109502</v>
      </c>
      <c r="T76" s="11">
        <v>3640397.8286248897</v>
      </c>
      <c r="U76" s="11">
        <v>303165.25181939098</v>
      </c>
      <c r="V76" s="11">
        <v>188536.86533011499</v>
      </c>
      <c r="W76" s="11">
        <v>192261.71927291201</v>
      </c>
      <c r="X76" s="11">
        <v>36573.303439675503</v>
      </c>
      <c r="Y76" s="11"/>
      <c r="Z76" s="11"/>
      <c r="AA76" s="9">
        <v>0</v>
      </c>
      <c r="AB76" s="28">
        <f t="shared" si="12"/>
        <v>9114361.6633333676</v>
      </c>
      <c r="AC76" s="14">
        <f t="shared" si="13"/>
        <v>0.9249575711731991</v>
      </c>
      <c r="AD76" s="14">
        <f t="shared" si="14"/>
        <v>2.0685690594064266E-2</v>
      </c>
      <c r="AE76" s="9">
        <f t="shared" si="15"/>
        <v>1.7360320014650644E-2</v>
      </c>
      <c r="AF76" s="9">
        <f t="shared" si="16"/>
        <v>3.8824506077777784E-4</v>
      </c>
      <c r="AG76" s="26">
        <f t="shared" si="17"/>
        <v>1.8768774434303116E-2</v>
      </c>
    </row>
    <row r="77" spans="1:33" x14ac:dyDescent="0.2">
      <c r="A77" s="6" t="s">
        <v>1455</v>
      </c>
      <c r="B77" s="6" t="s">
        <v>131</v>
      </c>
      <c r="C77" s="6" t="s">
        <v>70</v>
      </c>
      <c r="D77" s="7" t="s">
        <v>135</v>
      </c>
      <c r="E77" s="7" t="s">
        <v>1181</v>
      </c>
      <c r="F77" s="7" t="s">
        <v>1160</v>
      </c>
      <c r="G77" s="7" t="s">
        <v>673</v>
      </c>
      <c r="H77" s="7" t="s">
        <v>6</v>
      </c>
      <c r="I77" s="7" t="s">
        <v>408</v>
      </c>
      <c r="J77" s="7" t="s">
        <v>8</v>
      </c>
      <c r="K77" s="11">
        <v>11787764212.182199</v>
      </c>
      <c r="L77" s="9">
        <v>7.4999999999999997E-3</v>
      </c>
      <c r="M77" s="9">
        <v>0.2</v>
      </c>
      <c r="N77" s="7" t="s">
        <v>9</v>
      </c>
      <c r="O77" s="9">
        <v>5.9999999999999995E-4</v>
      </c>
      <c r="P77" s="9" t="s">
        <v>1590</v>
      </c>
      <c r="Q77" s="9">
        <v>1.9099999999999999E-2</v>
      </c>
      <c r="R77" s="11">
        <v>196531364.18670499</v>
      </c>
      <c r="S77" s="11">
        <v>87796846.812009305</v>
      </c>
      <c r="T77" s="11">
        <v>90768815.351569504</v>
      </c>
      <c r="U77" s="11">
        <v>7559050.4276838498</v>
      </c>
      <c r="V77" s="11">
        <v>4700933.4478636496</v>
      </c>
      <c r="W77" s="11">
        <v>4793808.0719189597</v>
      </c>
      <c r="X77" s="11">
        <v>911910.06676448195</v>
      </c>
      <c r="Y77" s="11"/>
      <c r="Z77" s="11"/>
      <c r="AA77" s="9">
        <v>0</v>
      </c>
      <c r="AB77" s="28">
        <f t="shared" si="12"/>
        <v>104850638.75947577</v>
      </c>
      <c r="AC77" s="14">
        <f t="shared" si="13"/>
        <v>0.83735156839065761</v>
      </c>
      <c r="AD77" s="14">
        <f t="shared" si="14"/>
        <v>4.4834571381557824E-2</v>
      </c>
      <c r="AE77" s="9">
        <f t="shared" si="15"/>
        <v>7.4481339490379906E-3</v>
      </c>
      <c r="AF77" s="9">
        <f t="shared" si="16"/>
        <v>3.9879771627985368E-4</v>
      </c>
      <c r="AG77" s="26">
        <f t="shared" si="17"/>
        <v>8.8948707212107847E-3</v>
      </c>
    </row>
    <row r="78" spans="1:33" x14ac:dyDescent="0.2">
      <c r="A78" s="6" t="s">
        <v>1455</v>
      </c>
      <c r="B78" s="6" t="s">
        <v>131</v>
      </c>
      <c r="C78" s="6" t="s">
        <v>65</v>
      </c>
      <c r="D78" s="7" t="s">
        <v>133</v>
      </c>
      <c r="E78" s="7" t="s">
        <v>1181</v>
      </c>
      <c r="F78" s="7" t="s">
        <v>1160</v>
      </c>
      <c r="G78" s="7" t="s">
        <v>673</v>
      </c>
      <c r="H78" s="7" t="s">
        <v>6</v>
      </c>
      <c r="I78" s="7" t="s">
        <v>408</v>
      </c>
      <c r="J78" s="7" t="s">
        <v>67</v>
      </c>
      <c r="K78" s="11">
        <v>3906453.6177449296</v>
      </c>
      <c r="L78" s="9">
        <v>1.7500000000000002E-2</v>
      </c>
      <c r="M78" s="9">
        <v>0.2</v>
      </c>
      <c r="N78" s="7" t="s">
        <v>9</v>
      </c>
      <c r="O78" s="9">
        <v>5.9999999999999995E-4</v>
      </c>
      <c r="P78" s="9" t="s">
        <v>1590</v>
      </c>
      <c r="Q78" s="9">
        <v>1.9099999999999999E-2</v>
      </c>
      <c r="R78" s="11">
        <v>103002.89196023199</v>
      </c>
      <c r="S78" s="11">
        <v>67894.9548901159</v>
      </c>
      <c r="T78" s="11">
        <v>29307.199121039801</v>
      </c>
      <c r="U78" s="11">
        <v>2440.6465501621301</v>
      </c>
      <c r="V78" s="11">
        <v>1517.82517021595</v>
      </c>
      <c r="W78" s="11">
        <v>1547.812287376599</v>
      </c>
      <c r="X78" s="11">
        <v>294.43515158256497</v>
      </c>
      <c r="Y78" s="11"/>
      <c r="Z78" s="11"/>
      <c r="AA78" s="9">
        <v>0</v>
      </c>
      <c r="AB78" s="28">
        <f t="shared" si="12"/>
        <v>73401.238897870571</v>
      </c>
      <c r="AC78" s="14">
        <f t="shared" si="13"/>
        <v>0.9249837728840512</v>
      </c>
      <c r="AD78" s="14">
        <f t="shared" si="14"/>
        <v>2.0678468006893318E-2</v>
      </c>
      <c r="AE78" s="9">
        <f t="shared" si="15"/>
        <v>1.7380202488954541E-2</v>
      </c>
      <c r="AF78" s="9">
        <f t="shared" si="16"/>
        <v>3.8854299032792353E-4</v>
      </c>
      <c r="AG78" s="26">
        <f t="shared" si="17"/>
        <v>1.8789737721305072E-2</v>
      </c>
    </row>
    <row r="79" spans="1:33" x14ac:dyDescent="0.2">
      <c r="A79" s="6" t="s">
        <v>1455</v>
      </c>
      <c r="B79" s="6" t="s">
        <v>131</v>
      </c>
      <c r="C79" s="6" t="s">
        <v>68</v>
      </c>
      <c r="D79" s="7" t="s">
        <v>134</v>
      </c>
      <c r="E79" s="7" t="s">
        <v>1181</v>
      </c>
      <c r="F79" s="7" t="s">
        <v>1160</v>
      </c>
      <c r="G79" s="7" t="s">
        <v>673</v>
      </c>
      <c r="H79" s="7" t="s">
        <v>6</v>
      </c>
      <c r="I79" s="7" t="s">
        <v>408</v>
      </c>
      <c r="J79" s="7" t="s">
        <v>27</v>
      </c>
      <c r="K79" s="11">
        <v>466141995.76968706</v>
      </c>
      <c r="L79" s="9">
        <v>1.7500000000000002E-2</v>
      </c>
      <c r="M79" s="9">
        <v>0.2</v>
      </c>
      <c r="N79" s="7" t="s">
        <v>9</v>
      </c>
      <c r="O79" s="9">
        <v>5.9999999999999995E-4</v>
      </c>
      <c r="P79" s="9" t="s">
        <v>1590</v>
      </c>
      <c r="Q79" s="9">
        <v>1.9099999999999999E-2</v>
      </c>
      <c r="R79" s="11">
        <v>12283164.3995248</v>
      </c>
      <c r="S79" s="11">
        <v>8075348.5617949199</v>
      </c>
      <c r="T79" s="11">
        <v>3512577.8488761098</v>
      </c>
      <c r="U79" s="11">
        <v>292520.65247275098</v>
      </c>
      <c r="V79" s="11">
        <v>181917.04534261199</v>
      </c>
      <c r="W79" s="11">
        <v>185511.11392129509</v>
      </c>
      <c r="X79" s="11">
        <v>35289.158377128697</v>
      </c>
      <c r="Y79" s="11"/>
      <c r="Z79" s="11"/>
      <c r="AA79" s="9">
        <v>0</v>
      </c>
      <c r="AB79" s="28">
        <f t="shared" si="12"/>
        <v>8735297.3735315781</v>
      </c>
      <c r="AC79" s="14">
        <f t="shared" si="13"/>
        <v>0.9244503325397555</v>
      </c>
      <c r="AD79" s="14">
        <f t="shared" si="14"/>
        <v>2.0825512580010207E-2</v>
      </c>
      <c r="AE79" s="9">
        <f t="shared" si="15"/>
        <v>1.7323795399427633E-2</v>
      </c>
      <c r="AF79" s="9">
        <f t="shared" si="16"/>
        <v>3.9026100843420715E-4</v>
      </c>
      <c r="AG79" s="26">
        <f t="shared" si="17"/>
        <v>1.8739563164884936E-2</v>
      </c>
    </row>
    <row r="80" spans="1:33" x14ac:dyDescent="0.2">
      <c r="A80" s="6" t="s">
        <v>1455</v>
      </c>
      <c r="B80" s="6" t="s">
        <v>131</v>
      </c>
      <c r="C80" s="6" t="s">
        <v>74</v>
      </c>
      <c r="D80" s="7" t="s">
        <v>138</v>
      </c>
      <c r="E80" s="7" t="s">
        <v>1181</v>
      </c>
      <c r="F80" s="7" t="s">
        <v>1160</v>
      </c>
      <c r="G80" s="7" t="s">
        <v>673</v>
      </c>
      <c r="H80" s="7" t="s">
        <v>6</v>
      </c>
      <c r="I80" s="7" t="s">
        <v>408</v>
      </c>
      <c r="J80" s="7" t="s">
        <v>30</v>
      </c>
      <c r="K80" s="11">
        <v>290433891.68931699</v>
      </c>
      <c r="L80" s="9">
        <v>1.7500000000000002E-2</v>
      </c>
      <c r="M80" s="9">
        <v>0.2</v>
      </c>
      <c r="N80" s="7" t="s">
        <v>9</v>
      </c>
      <c r="O80" s="9">
        <v>5.9999999999999995E-4</v>
      </c>
      <c r="P80" s="9" t="s">
        <v>1590</v>
      </c>
      <c r="Q80" s="9">
        <v>1.9099999999999999E-2</v>
      </c>
      <c r="R80" s="11">
        <v>7645458.6053052098</v>
      </c>
      <c r="S80" s="11">
        <v>5024165.6991205001</v>
      </c>
      <c r="T80" s="11">
        <v>2188188.7725195698</v>
      </c>
      <c r="U80" s="11">
        <v>182228.105684768</v>
      </c>
      <c r="V80" s="11">
        <v>113326.69431824901</v>
      </c>
      <c r="W80" s="11">
        <v>115565.6483998099</v>
      </c>
      <c r="X80" s="11">
        <v>21983.666547932702</v>
      </c>
      <c r="Y80" s="11"/>
      <c r="Z80" s="11"/>
      <c r="AA80" s="9">
        <v>0</v>
      </c>
      <c r="AB80" s="28">
        <f t="shared" si="12"/>
        <v>5435286.1475233277</v>
      </c>
      <c r="AC80" s="14">
        <f t="shared" si="13"/>
        <v>0.92436084554809295</v>
      </c>
      <c r="AD80" s="14">
        <f t="shared" si="14"/>
        <v>2.0850179961525682E-2</v>
      </c>
      <c r="AE80" s="9">
        <f t="shared" si="15"/>
        <v>1.7298827178526918E-2</v>
      </c>
      <c r="AF80" s="9">
        <f t="shared" si="16"/>
        <v>3.9019789894037874E-4</v>
      </c>
      <c r="AG80" s="26">
        <f t="shared" si="17"/>
        <v>1.8714365998778005E-2</v>
      </c>
    </row>
    <row r="81" spans="1:33" x14ac:dyDescent="0.2">
      <c r="A81" s="6" t="s">
        <v>1455</v>
      </c>
      <c r="B81" s="6" t="s">
        <v>139</v>
      </c>
      <c r="C81" s="6" t="s">
        <v>60</v>
      </c>
      <c r="D81" s="7" t="s">
        <v>140</v>
      </c>
      <c r="E81" s="7" t="s">
        <v>1181</v>
      </c>
      <c r="F81" s="7" t="s">
        <v>1160</v>
      </c>
      <c r="G81" s="7" t="s">
        <v>673</v>
      </c>
      <c r="H81" s="7" t="s">
        <v>85</v>
      </c>
      <c r="I81" s="7" t="s">
        <v>408</v>
      </c>
      <c r="J81" s="7" t="s">
        <v>8</v>
      </c>
      <c r="K81" s="11">
        <v>1923243611.0364401</v>
      </c>
      <c r="L81" s="9">
        <v>1.2500000000000001E-2</v>
      </c>
      <c r="M81" s="9">
        <v>0.2</v>
      </c>
      <c r="N81" s="7" t="s">
        <v>9</v>
      </c>
      <c r="O81" s="9">
        <v>2.9999999999999997E-4</v>
      </c>
      <c r="P81" s="9" t="s">
        <v>1592</v>
      </c>
      <c r="Q81" s="9">
        <v>1.3899999999999999E-2</v>
      </c>
      <c r="R81" s="11">
        <v>26802909.0139076</v>
      </c>
      <c r="S81" s="11">
        <v>23664832</v>
      </c>
      <c r="T81" s="11">
        <v>0</v>
      </c>
      <c r="U81" s="11">
        <v>1445119</v>
      </c>
      <c r="V81" s="11">
        <v>858886</v>
      </c>
      <c r="W81" s="11">
        <v>778946</v>
      </c>
      <c r="X81" s="11">
        <v>55126</v>
      </c>
      <c r="Y81" s="11"/>
      <c r="Z81" s="11"/>
      <c r="AA81" s="9">
        <v>0</v>
      </c>
      <c r="AB81" s="28">
        <f t="shared" si="12"/>
        <v>26747783</v>
      </c>
      <c r="AC81" s="14">
        <f t="shared" si="13"/>
        <v>0.88473994274590906</v>
      </c>
      <c r="AD81" s="14">
        <f t="shared" si="14"/>
        <v>3.2110549124762973E-2</v>
      </c>
      <c r="AE81" s="9">
        <f t="shared" si="15"/>
        <v>1.2304646101097392E-2</v>
      </c>
      <c r="AF81" s="9">
        <f t="shared" si="16"/>
        <v>4.4658201128100695E-4</v>
      </c>
      <c r="AG81" s="26">
        <f t="shared" si="17"/>
        <v>1.3907641677065321E-2</v>
      </c>
    </row>
    <row r="82" spans="1:33" x14ac:dyDescent="0.2">
      <c r="A82" s="6" t="s">
        <v>1455</v>
      </c>
      <c r="B82" s="6" t="s">
        <v>141</v>
      </c>
      <c r="C82" s="6" t="s">
        <v>60</v>
      </c>
      <c r="D82" s="7" t="s">
        <v>142</v>
      </c>
      <c r="E82" s="7" t="s">
        <v>1181</v>
      </c>
      <c r="F82" s="7" t="s">
        <v>1160</v>
      </c>
      <c r="G82" s="7" t="s">
        <v>673</v>
      </c>
      <c r="H82" s="7" t="s">
        <v>17</v>
      </c>
      <c r="I82" s="7" t="s">
        <v>408</v>
      </c>
      <c r="J82" s="7" t="s">
        <v>8</v>
      </c>
      <c r="K82" s="11">
        <v>2948809058.73279</v>
      </c>
      <c r="L82" s="9">
        <v>1.7000000000000001E-2</v>
      </c>
      <c r="M82" s="9">
        <v>0.2</v>
      </c>
      <c r="N82" s="7" t="s">
        <v>9</v>
      </c>
      <c r="O82" s="9">
        <v>2.9999999999999997E-4</v>
      </c>
      <c r="P82" s="9" t="s">
        <v>1591</v>
      </c>
      <c r="Q82" s="9">
        <v>1.89E-2</v>
      </c>
      <c r="R82" s="11">
        <v>35196804.149908602</v>
      </c>
      <c r="S82" s="11">
        <v>27687257.4749755</v>
      </c>
      <c r="T82" s="11">
        <v>0</v>
      </c>
      <c r="U82" s="11">
        <v>2400669.4245977001</v>
      </c>
      <c r="V82" s="11">
        <v>1077925.0468346199</v>
      </c>
      <c r="W82" s="11">
        <v>1075065.328757545</v>
      </c>
      <c r="X82" s="11">
        <v>2955886.863809708</v>
      </c>
      <c r="Y82" s="11"/>
      <c r="Z82" s="11"/>
      <c r="AA82" s="9">
        <v>2.2535148033994601E-4</v>
      </c>
      <c r="AB82" s="28">
        <f t="shared" si="12"/>
        <v>32240917.275165364</v>
      </c>
      <c r="AC82" s="14">
        <f t="shared" si="13"/>
        <v>0.85876146880915605</v>
      </c>
      <c r="AD82" s="14">
        <f t="shared" si="14"/>
        <v>3.34334484851933E-2</v>
      </c>
      <c r="AE82" s="9">
        <f t="shared" si="15"/>
        <v>9.3893015531069067E-3</v>
      </c>
      <c r="AF82" s="9">
        <f t="shared" si="16"/>
        <v>3.6554589509360888E-4</v>
      </c>
      <c r="AG82" s="26">
        <f t="shared" si="17"/>
        <v>1.115888994722883E-2</v>
      </c>
    </row>
    <row r="83" spans="1:33" x14ac:dyDescent="0.2">
      <c r="A83" s="6" t="s">
        <v>1455</v>
      </c>
      <c r="B83" s="6" t="s">
        <v>141</v>
      </c>
      <c r="C83" s="6" t="s">
        <v>62</v>
      </c>
      <c r="D83" s="7" t="s">
        <v>143</v>
      </c>
      <c r="E83" s="7" t="s">
        <v>1181</v>
      </c>
      <c r="F83" s="7" t="s">
        <v>1160</v>
      </c>
      <c r="G83" s="7" t="s">
        <v>673</v>
      </c>
      <c r="H83" s="7" t="s">
        <v>17</v>
      </c>
      <c r="I83" s="7" t="s">
        <v>408</v>
      </c>
      <c r="J83" s="7" t="s">
        <v>27</v>
      </c>
      <c r="K83" s="11">
        <v>219893879.46825901</v>
      </c>
      <c r="L83" s="9">
        <v>1.7000000000000001E-2</v>
      </c>
      <c r="M83" s="9">
        <v>0.2</v>
      </c>
      <c r="N83" s="7" t="s">
        <v>9</v>
      </c>
      <c r="O83" s="9">
        <v>2.9999999999999997E-4</v>
      </c>
      <c r="P83" s="9" t="s">
        <v>1591</v>
      </c>
      <c r="Q83" s="9">
        <v>1.89E-2</v>
      </c>
      <c r="R83" s="11">
        <v>4905711.2521959106</v>
      </c>
      <c r="S83" s="11">
        <v>4352921.2010200303</v>
      </c>
      <c r="T83" s="11">
        <v>0</v>
      </c>
      <c r="U83" s="11">
        <v>176717.20841146199</v>
      </c>
      <c r="V83" s="11">
        <v>79347.828235588895</v>
      </c>
      <c r="W83" s="11">
        <v>79137.319703990899</v>
      </c>
      <c r="X83" s="11">
        <v>217587.673504896</v>
      </c>
      <c r="Y83" s="11"/>
      <c r="Z83" s="11"/>
      <c r="AA83" s="9">
        <v>2.2535148033994601E-4</v>
      </c>
      <c r="AB83" s="28">
        <f t="shared" si="12"/>
        <v>4688123.5573710715</v>
      </c>
      <c r="AC83" s="14">
        <f t="shared" si="13"/>
        <v>0.92849967535006472</v>
      </c>
      <c r="AD83" s="14">
        <f t="shared" si="14"/>
        <v>1.6925285194506319E-2</v>
      </c>
      <c r="AE83" s="9">
        <f t="shared" si="15"/>
        <v>1.9795554162517565E-2</v>
      </c>
      <c r="AF83" s="9">
        <f t="shared" si="16"/>
        <v>3.6084600638937976E-4</v>
      </c>
      <c r="AG83" s="26">
        <f t="shared" si="17"/>
        <v>2.1545288027495127E-2</v>
      </c>
    </row>
    <row r="84" spans="1:33" x14ac:dyDescent="0.2">
      <c r="A84" s="6" t="s">
        <v>1455</v>
      </c>
      <c r="B84" s="6" t="s">
        <v>141</v>
      </c>
      <c r="C84" s="6" t="s">
        <v>70</v>
      </c>
      <c r="D84" s="7" t="s">
        <v>144</v>
      </c>
      <c r="E84" s="7" t="s">
        <v>1181</v>
      </c>
      <c r="F84" s="7" t="s">
        <v>1160</v>
      </c>
      <c r="G84" s="7" t="s">
        <v>673</v>
      </c>
      <c r="H84" s="7" t="s">
        <v>17</v>
      </c>
      <c r="I84" s="7" t="s">
        <v>408</v>
      </c>
      <c r="J84" s="7" t="s">
        <v>8</v>
      </c>
      <c r="K84" s="11">
        <v>14808165534.230801</v>
      </c>
      <c r="L84" s="9">
        <v>7.4999999999999997E-3</v>
      </c>
      <c r="M84" s="9">
        <v>0.2</v>
      </c>
      <c r="N84" s="7" t="s">
        <v>9</v>
      </c>
      <c r="O84" s="9">
        <v>2.9999999999999997E-4</v>
      </c>
      <c r="P84" s="9" t="s">
        <v>1591</v>
      </c>
      <c r="Q84" s="9">
        <v>1.89E-2</v>
      </c>
      <c r="R84" s="11">
        <v>165375033.64014</v>
      </c>
      <c r="S84" s="11">
        <v>127664009.32400399</v>
      </c>
      <c r="T84" s="11">
        <v>0</v>
      </c>
      <c r="U84" s="11">
        <v>12055548.366935</v>
      </c>
      <c r="V84" s="11">
        <v>5413064.1249047201</v>
      </c>
      <c r="W84" s="11">
        <v>5398703.3515134603</v>
      </c>
      <c r="X84" s="11">
        <v>14843708.4626166</v>
      </c>
      <c r="Y84" s="11"/>
      <c r="Z84" s="11"/>
      <c r="AA84" s="9">
        <v>2.2535148033994601E-4</v>
      </c>
      <c r="AB84" s="28">
        <f t="shared" si="12"/>
        <v>150531325.16735721</v>
      </c>
      <c r="AC84" s="14">
        <f t="shared" si="13"/>
        <v>0.84808932082455357</v>
      </c>
      <c r="AD84" s="14">
        <f t="shared" si="14"/>
        <v>3.5959718808604137E-2</v>
      </c>
      <c r="AE84" s="9">
        <f t="shared" si="15"/>
        <v>8.6211900474028168E-3</v>
      </c>
      <c r="AF84" s="9">
        <f t="shared" si="16"/>
        <v>3.6554589509360844E-4</v>
      </c>
      <c r="AG84" s="26">
        <f t="shared" si="17"/>
        <v>1.0390778441524738E-2</v>
      </c>
    </row>
    <row r="85" spans="1:33" x14ac:dyDescent="0.2">
      <c r="A85" s="6" t="s">
        <v>1455</v>
      </c>
      <c r="B85" s="6" t="s">
        <v>145</v>
      </c>
      <c r="C85" s="6" t="s">
        <v>60</v>
      </c>
      <c r="D85" s="7" t="s">
        <v>146</v>
      </c>
      <c r="E85" s="7" t="s">
        <v>1181</v>
      </c>
      <c r="F85" s="7" t="s">
        <v>1160</v>
      </c>
      <c r="G85" s="7" t="s">
        <v>673</v>
      </c>
      <c r="H85" s="7" t="s">
        <v>6</v>
      </c>
      <c r="I85" s="7" t="s">
        <v>408</v>
      </c>
      <c r="J85" s="7" t="s">
        <v>8</v>
      </c>
      <c r="K85" s="11">
        <v>1036589347.82591</v>
      </c>
      <c r="L85" s="9">
        <v>5.0000000000000001E-3</v>
      </c>
      <c r="M85" s="9">
        <v>0.2</v>
      </c>
      <c r="N85" s="7" t="s">
        <v>9</v>
      </c>
      <c r="O85" s="9">
        <v>5.0000000000000001E-4</v>
      </c>
      <c r="P85" s="9" t="s">
        <v>1592</v>
      </c>
      <c r="Q85" s="9">
        <v>6.1999999999999998E-3</v>
      </c>
      <c r="R85" s="11">
        <v>6900136.0061361101</v>
      </c>
      <c r="S85" s="11">
        <v>4945483</v>
      </c>
      <c r="T85" s="11">
        <v>0</v>
      </c>
      <c r="U85" s="11">
        <v>757186</v>
      </c>
      <c r="V85" s="11">
        <v>280142</v>
      </c>
      <c r="W85" s="11">
        <v>377811</v>
      </c>
      <c r="X85" s="11">
        <v>539514</v>
      </c>
      <c r="Y85" s="11"/>
      <c r="Z85" s="11"/>
      <c r="AA85" s="9">
        <v>0</v>
      </c>
      <c r="AB85" s="28">
        <f t="shared" si="12"/>
        <v>6360622</v>
      </c>
      <c r="AC85" s="14">
        <f t="shared" si="13"/>
        <v>0.77751562661639062</v>
      </c>
      <c r="AD85" s="14">
        <f t="shared" si="14"/>
        <v>4.4043176909428043E-2</v>
      </c>
      <c r="AE85" s="9">
        <f t="shared" si="15"/>
        <v>4.7709182140183151E-3</v>
      </c>
      <c r="AF85" s="9">
        <f t="shared" si="16"/>
        <v>2.702535971332868E-4</v>
      </c>
      <c r="AG85" s="26">
        <f t="shared" si="17"/>
        <v>6.1361058873896845E-3</v>
      </c>
    </row>
    <row r="86" spans="1:33" x14ac:dyDescent="0.2">
      <c r="A86" s="6" t="s">
        <v>1455</v>
      </c>
      <c r="B86" s="6" t="s">
        <v>147</v>
      </c>
      <c r="C86" s="6" t="s">
        <v>60</v>
      </c>
      <c r="D86" s="7" t="s">
        <v>148</v>
      </c>
      <c r="E86" s="7" t="s">
        <v>1181</v>
      </c>
      <c r="F86" s="7" t="s">
        <v>1160</v>
      </c>
      <c r="G86" s="7" t="s">
        <v>1165</v>
      </c>
      <c r="H86" s="7" t="s">
        <v>6</v>
      </c>
      <c r="I86" s="7" t="s">
        <v>408</v>
      </c>
      <c r="J86" s="7" t="s">
        <v>8</v>
      </c>
      <c r="K86" s="11">
        <v>1765666902.65587</v>
      </c>
      <c r="L86" s="9">
        <v>1.7500000000000002E-2</v>
      </c>
      <c r="M86" s="9">
        <v>0</v>
      </c>
      <c r="N86" s="7" t="s">
        <v>9</v>
      </c>
      <c r="O86" s="9">
        <v>4.0000000000000002E-4</v>
      </c>
      <c r="P86" s="9" t="s">
        <v>1591</v>
      </c>
      <c r="Q86" s="9">
        <v>1.9199999999999998E-2</v>
      </c>
      <c r="R86" s="11">
        <v>35510259.4049666</v>
      </c>
      <c r="S86" s="11">
        <v>29237427.5796552</v>
      </c>
      <c r="T86" s="11">
        <v>0</v>
      </c>
      <c r="U86" s="11">
        <v>1973807.8319598599</v>
      </c>
      <c r="V86" s="11">
        <v>1132448.5321835601</v>
      </c>
      <c r="W86" s="11">
        <v>704215.12986836908</v>
      </c>
      <c r="X86" s="11">
        <v>2462360.3125826563</v>
      </c>
      <c r="Y86" s="11"/>
      <c r="Z86" s="11"/>
      <c r="AA86" s="9">
        <v>0</v>
      </c>
      <c r="AB86" s="28">
        <f t="shared" si="12"/>
        <v>33047899.07366699</v>
      </c>
      <c r="AC86" s="14">
        <f t="shared" si="13"/>
        <v>0.88469852544883787</v>
      </c>
      <c r="AD86" s="14">
        <f t="shared" si="14"/>
        <v>3.4266884247595344E-2</v>
      </c>
      <c r="AE86" s="9">
        <f t="shared" si="15"/>
        <v>1.6558858035837353E-2</v>
      </c>
      <c r="AF86" s="9">
        <f t="shared" si="16"/>
        <v>6.4137155795363247E-4</v>
      </c>
      <c r="AG86" s="26">
        <f t="shared" si="17"/>
        <v>1.8716949966019754E-2</v>
      </c>
    </row>
    <row r="87" spans="1:33" x14ac:dyDescent="0.2">
      <c r="A87" s="6" t="s">
        <v>1455</v>
      </c>
      <c r="B87" s="6" t="s">
        <v>147</v>
      </c>
      <c r="C87" s="6" t="s">
        <v>70</v>
      </c>
      <c r="D87" s="7" t="s">
        <v>150</v>
      </c>
      <c r="E87" s="7" t="s">
        <v>1181</v>
      </c>
      <c r="F87" s="7" t="s">
        <v>1160</v>
      </c>
      <c r="G87" s="7" t="s">
        <v>1165</v>
      </c>
      <c r="H87" s="7" t="s">
        <v>6</v>
      </c>
      <c r="I87" s="7" t="s">
        <v>408</v>
      </c>
      <c r="J87" s="7" t="s">
        <v>8</v>
      </c>
      <c r="K87" s="11">
        <v>1272664475.20243</v>
      </c>
      <c r="L87" s="9">
        <v>7.4999999999999997E-3</v>
      </c>
      <c r="M87" s="9">
        <v>0</v>
      </c>
      <c r="N87" s="7" t="s">
        <v>9</v>
      </c>
      <c r="O87" s="9">
        <v>4.0000000000000002E-4</v>
      </c>
      <c r="P87" s="9" t="s">
        <v>1591</v>
      </c>
      <c r="Q87" s="9">
        <v>1.9199999999999998E-2</v>
      </c>
      <c r="R87" s="11">
        <v>13570650.1900714</v>
      </c>
      <c r="S87" s="11">
        <v>9049293.3002017289</v>
      </c>
      <c r="T87" s="11">
        <v>0</v>
      </c>
      <c r="U87" s="11">
        <v>1422689.12943498</v>
      </c>
      <c r="V87" s="11">
        <v>816250.79721282399</v>
      </c>
      <c r="W87" s="11">
        <v>507587.00711637799</v>
      </c>
      <c r="X87" s="11">
        <v>1774829.946836855</v>
      </c>
      <c r="Y87" s="11"/>
      <c r="Z87" s="11"/>
      <c r="AA87" s="9">
        <v>0</v>
      </c>
      <c r="AB87" s="28">
        <f t="shared" si="12"/>
        <v>11795820.233965911</v>
      </c>
      <c r="AC87" s="14">
        <f t="shared" si="13"/>
        <v>0.76716100455179936</v>
      </c>
      <c r="AD87" s="14">
        <f t="shared" si="14"/>
        <v>6.9198307622766284E-2</v>
      </c>
      <c r="AE87" s="9">
        <f t="shared" si="15"/>
        <v>7.1105098606310578E-3</v>
      </c>
      <c r="AF87" s="9">
        <f t="shared" si="16"/>
        <v>6.4137155795363204E-4</v>
      </c>
      <c r="AG87" s="26">
        <f t="shared" si="17"/>
        <v>9.268601790813456E-3</v>
      </c>
    </row>
    <row r="88" spans="1:33" x14ac:dyDescent="0.2">
      <c r="A88" s="6" t="s">
        <v>1455</v>
      </c>
      <c r="B88" s="6" t="s">
        <v>147</v>
      </c>
      <c r="C88" s="6" t="s">
        <v>74</v>
      </c>
      <c r="D88" s="7" t="s">
        <v>153</v>
      </c>
      <c r="E88" s="7" t="s">
        <v>1181</v>
      </c>
      <c r="F88" s="7" t="s">
        <v>1160</v>
      </c>
      <c r="G88" s="7" t="s">
        <v>1165</v>
      </c>
      <c r="H88" s="7" t="s">
        <v>6</v>
      </c>
      <c r="I88" s="7" t="s">
        <v>408</v>
      </c>
      <c r="J88" s="7" t="s">
        <v>30</v>
      </c>
      <c r="K88" s="11">
        <v>123044956.76663199</v>
      </c>
      <c r="L88" s="9">
        <v>1.7500000000000002E-2</v>
      </c>
      <c r="M88" s="9">
        <v>0</v>
      </c>
      <c r="N88" s="7" t="s">
        <v>9</v>
      </c>
      <c r="O88" s="9">
        <v>4.0000000000000002E-4</v>
      </c>
      <c r="P88" s="9" t="s">
        <v>1591</v>
      </c>
      <c r="Q88" s="9">
        <v>1.9199999999999998E-2</v>
      </c>
      <c r="R88" s="11">
        <v>2473215.3112974302</v>
      </c>
      <c r="S88" s="11">
        <v>2040505.6876666101</v>
      </c>
      <c r="T88" s="11">
        <v>0</v>
      </c>
      <c r="U88" s="11">
        <v>136156.306030723</v>
      </c>
      <c r="V88" s="11">
        <v>78118.044935979196</v>
      </c>
      <c r="W88" s="11">
        <v>48577.844905305399</v>
      </c>
      <c r="X88" s="11">
        <v>169857.409039163</v>
      </c>
      <c r="Y88" s="11"/>
      <c r="Z88" s="11"/>
      <c r="AA88" s="9">
        <v>0</v>
      </c>
      <c r="AB88" s="28">
        <f t="shared" si="12"/>
        <v>2303357.8835386178</v>
      </c>
      <c r="AC88" s="14">
        <f t="shared" si="13"/>
        <v>0.88588304155835684</v>
      </c>
      <c r="AD88" s="14">
        <f t="shared" si="14"/>
        <v>3.3914853394804413E-2</v>
      </c>
      <c r="AE88" s="9">
        <f t="shared" si="15"/>
        <v>1.6583415861055148E-2</v>
      </c>
      <c r="AF88" s="9">
        <f t="shared" si="16"/>
        <v>6.3487400856370314E-4</v>
      </c>
      <c r="AG88" s="26">
        <f t="shared" si="17"/>
        <v>1.8719644787288471E-2</v>
      </c>
    </row>
    <row r="89" spans="1:33" x14ac:dyDescent="0.2">
      <c r="A89" s="6" t="s">
        <v>1455</v>
      </c>
      <c r="B89" s="6" t="s">
        <v>147</v>
      </c>
      <c r="C89" s="6" t="s">
        <v>68</v>
      </c>
      <c r="D89" s="7" t="s">
        <v>149</v>
      </c>
      <c r="E89" s="7" t="s">
        <v>1181</v>
      </c>
      <c r="F89" s="7" t="s">
        <v>1160</v>
      </c>
      <c r="G89" s="7" t="s">
        <v>1165</v>
      </c>
      <c r="H89" s="7" t="s">
        <v>6</v>
      </c>
      <c r="I89" s="7" t="s">
        <v>408</v>
      </c>
      <c r="J89" s="7" t="s">
        <v>27</v>
      </c>
      <c r="K89" s="11">
        <v>195327448.63883099</v>
      </c>
      <c r="L89" s="9">
        <v>1.7500000000000002E-2</v>
      </c>
      <c r="M89" s="9">
        <v>0</v>
      </c>
      <c r="N89" s="7" t="s">
        <v>9</v>
      </c>
      <c r="O89" s="9">
        <v>4.0000000000000002E-4</v>
      </c>
      <c r="P89" s="9" t="s">
        <v>1591</v>
      </c>
      <c r="Q89" s="9">
        <v>1.9199999999999998E-2</v>
      </c>
      <c r="R89" s="11">
        <v>3921623.2539205202</v>
      </c>
      <c r="S89" s="11">
        <v>3238895.6905262601</v>
      </c>
      <c r="T89" s="11">
        <v>0</v>
      </c>
      <c r="U89" s="11">
        <v>214826.89419242699</v>
      </c>
      <c r="V89" s="11">
        <v>123254.349821991</v>
      </c>
      <c r="W89" s="11">
        <v>76645.936216963499</v>
      </c>
      <c r="X89" s="11">
        <v>268000.36445776199</v>
      </c>
      <c r="Y89" s="11"/>
      <c r="Z89" s="11"/>
      <c r="AA89" s="9">
        <v>0</v>
      </c>
      <c r="AB89" s="28">
        <f t="shared" si="12"/>
        <v>3653622.8707576413</v>
      </c>
      <c r="AC89" s="14">
        <f t="shared" si="13"/>
        <v>0.88648878253124674</v>
      </c>
      <c r="AD89" s="14">
        <f t="shared" si="14"/>
        <v>3.3734830928631693E-2</v>
      </c>
      <c r="AE89" s="9">
        <f t="shared" si="15"/>
        <v>1.6581876807878242E-2</v>
      </c>
      <c r="AF89" s="9">
        <f t="shared" si="16"/>
        <v>6.310139751525332E-4</v>
      </c>
      <c r="AG89" s="26">
        <f t="shared" si="17"/>
        <v>1.8705117464127379E-2</v>
      </c>
    </row>
    <row r="90" spans="1:33" x14ac:dyDescent="0.2">
      <c r="A90" s="6" t="s">
        <v>1455</v>
      </c>
      <c r="B90" s="6" t="s">
        <v>147</v>
      </c>
      <c r="C90" s="6" t="s">
        <v>88</v>
      </c>
      <c r="D90" s="7" t="s">
        <v>151</v>
      </c>
      <c r="E90" s="7" t="s">
        <v>1181</v>
      </c>
      <c r="F90" s="7" t="s">
        <v>1160</v>
      </c>
      <c r="G90" s="7" t="s">
        <v>1165</v>
      </c>
      <c r="H90" s="7" t="s">
        <v>6</v>
      </c>
      <c r="I90" s="7" t="s">
        <v>408</v>
      </c>
      <c r="J90" s="7" t="s">
        <v>64</v>
      </c>
      <c r="K90" s="11">
        <v>460558712.717471</v>
      </c>
      <c r="L90" s="9">
        <v>1.7500000000000002E-2</v>
      </c>
      <c r="M90" s="9">
        <v>0</v>
      </c>
      <c r="N90" s="7" t="s">
        <v>9</v>
      </c>
      <c r="O90" s="9">
        <v>4.0000000000000002E-4</v>
      </c>
      <c r="P90" s="9" t="s">
        <v>1591</v>
      </c>
      <c r="Q90" s="9">
        <v>1.9199999999999998E-2</v>
      </c>
      <c r="R90" s="11">
        <v>9303231.6367194802</v>
      </c>
      <c r="S90" s="11">
        <v>7695365.10281137</v>
      </c>
      <c r="T90" s="11">
        <v>0</v>
      </c>
      <c r="U90" s="11">
        <v>505930.91255402297</v>
      </c>
      <c r="V90" s="11">
        <v>290271.78331702098</v>
      </c>
      <c r="W90" s="11">
        <v>180506.0236967887</v>
      </c>
      <c r="X90" s="11">
        <v>631157.79551081022</v>
      </c>
      <c r="Y90" s="11"/>
      <c r="Z90" s="11"/>
      <c r="AA90" s="9">
        <v>0</v>
      </c>
      <c r="AB90" s="28">
        <f t="shared" si="12"/>
        <v>8672073.8223792035</v>
      </c>
      <c r="AC90" s="14">
        <f t="shared" si="13"/>
        <v>0.88737310825844984</v>
      </c>
      <c r="AD90" s="14">
        <f t="shared" si="14"/>
        <v>3.3472014798576089E-2</v>
      </c>
      <c r="AE90" s="9">
        <f t="shared" si="15"/>
        <v>1.6708760230385825E-2</v>
      </c>
      <c r="AF90" s="9">
        <f t="shared" si="16"/>
        <v>6.3026010647873186E-4</v>
      </c>
      <c r="AG90" s="26">
        <f t="shared" si="17"/>
        <v>1.8829464263547813E-2</v>
      </c>
    </row>
    <row r="91" spans="1:33" x14ac:dyDescent="0.2">
      <c r="A91" s="6" t="s">
        <v>1455</v>
      </c>
      <c r="B91" s="6" t="s">
        <v>147</v>
      </c>
      <c r="C91" s="6" t="s">
        <v>72</v>
      </c>
      <c r="D91" s="7" t="s">
        <v>152</v>
      </c>
      <c r="E91" s="7" t="s">
        <v>1181</v>
      </c>
      <c r="F91" s="7" t="s">
        <v>1160</v>
      </c>
      <c r="G91" s="7" t="s">
        <v>1165</v>
      </c>
      <c r="H91" s="7" t="s">
        <v>6</v>
      </c>
      <c r="I91" s="7" t="s">
        <v>408</v>
      </c>
      <c r="J91" s="7" t="s">
        <v>8</v>
      </c>
      <c r="K91" s="11">
        <v>1081130717.3805699</v>
      </c>
      <c r="L91" s="9">
        <v>6.0000000000000001E-3</v>
      </c>
      <c r="M91" s="9">
        <v>0</v>
      </c>
      <c r="N91" s="7" t="s">
        <v>9</v>
      </c>
      <c r="O91" s="9">
        <v>4.0000000000000002E-4</v>
      </c>
      <c r="P91" s="9" t="s">
        <v>1591</v>
      </c>
      <c r="Q91" s="9">
        <v>1.9199999999999998E-2</v>
      </c>
      <c r="R91" s="11">
        <v>9963385.2952477299</v>
      </c>
      <c r="S91" s="11">
        <v>6122484.6391388802</v>
      </c>
      <c r="T91" s="11">
        <v>0</v>
      </c>
      <c r="U91" s="11">
        <v>1208576.92587901</v>
      </c>
      <c r="V91" s="11">
        <v>693406.49255790201</v>
      </c>
      <c r="W91" s="11">
        <v>431196.05821439996</v>
      </c>
      <c r="X91" s="11">
        <v>1507721.1716364045</v>
      </c>
      <c r="Y91" s="11"/>
      <c r="Z91" s="11"/>
      <c r="AA91" s="9">
        <v>0</v>
      </c>
      <c r="AB91" s="28">
        <f t="shared" si="12"/>
        <v>8455664.115790192</v>
      </c>
      <c r="AC91" s="14">
        <f t="shared" si="13"/>
        <v>0.72406904476085931</v>
      </c>
      <c r="AD91" s="14">
        <f t="shared" si="14"/>
        <v>8.200497123141727E-2</v>
      </c>
      <c r="AE91" s="9">
        <f t="shared" si="15"/>
        <v>5.663038280859148E-3</v>
      </c>
      <c r="AF91" s="9">
        <f t="shared" si="16"/>
        <v>6.4137155795363019E-4</v>
      </c>
      <c r="AG91" s="26">
        <f t="shared" si="17"/>
        <v>7.8211302110415427E-3</v>
      </c>
    </row>
    <row r="92" spans="1:33" x14ac:dyDescent="0.2">
      <c r="A92" s="6" t="s">
        <v>1455</v>
      </c>
      <c r="B92" s="6" t="s">
        <v>154</v>
      </c>
      <c r="C92" s="6" t="s">
        <v>70</v>
      </c>
      <c r="D92" s="7" t="s">
        <v>155</v>
      </c>
      <c r="E92" s="7" t="s">
        <v>1181</v>
      </c>
      <c r="F92" s="7" t="s">
        <v>1160</v>
      </c>
      <c r="G92" s="7" t="s">
        <v>673</v>
      </c>
      <c r="H92" s="7" t="s">
        <v>115</v>
      </c>
      <c r="I92" s="7" t="s">
        <v>1178</v>
      </c>
      <c r="J92" s="7" t="s">
        <v>8</v>
      </c>
      <c r="K92" s="11">
        <v>252020283.97165999</v>
      </c>
      <c r="L92" s="9">
        <v>8.0219178082191803E-4</v>
      </c>
      <c r="M92" s="9">
        <v>0</v>
      </c>
      <c r="N92" s="7" t="s">
        <v>9</v>
      </c>
      <c r="O92" s="9">
        <v>4.0000000000000002E-4</v>
      </c>
      <c r="P92" s="9" t="s">
        <v>1591</v>
      </c>
      <c r="Q92" s="9">
        <v>5.5999999999999999E-3</v>
      </c>
      <c r="R92" s="11">
        <v>572990.421242935</v>
      </c>
      <c r="S92" s="11">
        <v>226506.199832782</v>
      </c>
      <c r="T92" s="11">
        <v>0</v>
      </c>
      <c r="U92" s="11">
        <v>126098.998822383</v>
      </c>
      <c r="V92" s="11">
        <v>103000.52722661301</v>
      </c>
      <c r="W92" s="11">
        <v>93437.168163162103</v>
      </c>
      <c r="X92" s="11">
        <v>23947.525019428402</v>
      </c>
      <c r="Y92" s="11"/>
      <c r="Z92" s="11"/>
      <c r="AA92" s="9">
        <v>0</v>
      </c>
      <c r="AB92" s="28">
        <f t="shared" si="12"/>
        <v>549042.89404494013</v>
      </c>
      <c r="AC92" s="14">
        <f t="shared" si="13"/>
        <v>0.41254736613391463</v>
      </c>
      <c r="AD92" s="14">
        <f t="shared" si="14"/>
        <v>0.18760014626139981</v>
      </c>
      <c r="AE92" s="9">
        <f t="shared" si="15"/>
        <v>8.9876178323111851E-4</v>
      </c>
      <c r="AF92" s="9">
        <f t="shared" si="16"/>
        <v>4.0869935389087786E-4</v>
      </c>
      <c r="AG92" s="26">
        <f t="shared" si="17"/>
        <v>2.1785662859846659E-3</v>
      </c>
    </row>
    <row r="93" spans="1:33" x14ac:dyDescent="0.2">
      <c r="A93" s="6" t="s">
        <v>1455</v>
      </c>
      <c r="B93" s="6" t="s">
        <v>154</v>
      </c>
      <c r="C93" s="6" t="s">
        <v>60</v>
      </c>
      <c r="D93" s="7" t="s">
        <v>156</v>
      </c>
      <c r="E93" s="7" t="s">
        <v>1181</v>
      </c>
      <c r="F93" s="7" t="s">
        <v>1160</v>
      </c>
      <c r="G93" s="7" t="s">
        <v>673</v>
      </c>
      <c r="H93" s="7" t="s">
        <v>115</v>
      </c>
      <c r="I93" s="7" t="s">
        <v>1178</v>
      </c>
      <c r="J93" s="7" t="s">
        <v>8</v>
      </c>
      <c r="K93" s="11">
        <v>7084306459.4736795</v>
      </c>
      <c r="L93" s="9">
        <v>1.67123287671233E-3</v>
      </c>
      <c r="M93" s="9">
        <v>0</v>
      </c>
      <c r="N93" s="7" t="s">
        <v>9</v>
      </c>
      <c r="O93" s="9">
        <v>4.0000000000000002E-4</v>
      </c>
      <c r="P93" s="9" t="s">
        <v>1591</v>
      </c>
      <c r="Q93" s="9">
        <v>5.5999999999999999E-3</v>
      </c>
      <c r="R93" s="11">
        <v>21715390.583833501</v>
      </c>
      <c r="S93" s="11">
        <v>11975696.800167199</v>
      </c>
      <c r="T93" s="11">
        <v>0</v>
      </c>
      <c r="U93" s="11">
        <v>3544651.00115128</v>
      </c>
      <c r="V93" s="11">
        <v>2895351.4727518801</v>
      </c>
      <c r="W93" s="11">
        <v>2626524.8318173289</v>
      </c>
      <c r="X93" s="11">
        <v>673166.47497557045</v>
      </c>
      <c r="Y93" s="11"/>
      <c r="Z93" s="11"/>
      <c r="AA93" s="9">
        <v>0</v>
      </c>
      <c r="AB93" s="28">
        <f t="shared" si="12"/>
        <v>21042224.105887689</v>
      </c>
      <c r="AC93" s="14">
        <f t="shared" si="13"/>
        <v>0.56912694874380498</v>
      </c>
      <c r="AD93" s="14">
        <f t="shared" si="14"/>
        <v>0.13759721682375536</v>
      </c>
      <c r="AE93" s="9">
        <f t="shared" si="15"/>
        <v>1.6904543682116373E-3</v>
      </c>
      <c r="AF93" s="9">
        <f t="shared" si="16"/>
        <v>4.0869935389087992E-4</v>
      </c>
      <c r="AG93" s="26">
        <f t="shared" si="17"/>
        <v>2.9702588709651892E-3</v>
      </c>
    </row>
    <row r="94" spans="1:33" x14ac:dyDescent="0.2">
      <c r="A94" s="6" t="s">
        <v>1455</v>
      </c>
      <c r="B94" s="6" t="s">
        <v>157</v>
      </c>
      <c r="C94" s="6" t="s">
        <v>60</v>
      </c>
      <c r="D94" s="7" t="s">
        <v>158</v>
      </c>
      <c r="E94" s="7" t="s">
        <v>1181</v>
      </c>
      <c r="F94" s="7" t="s">
        <v>1160</v>
      </c>
      <c r="G94" s="7" t="s">
        <v>1166</v>
      </c>
      <c r="H94" s="7" t="s">
        <v>159</v>
      </c>
      <c r="I94" s="7" t="s">
        <v>408</v>
      </c>
      <c r="J94" s="7" t="s">
        <v>8</v>
      </c>
      <c r="K94" s="11">
        <v>755765775.81781399</v>
      </c>
      <c r="L94" s="9">
        <v>1.7000000000000001E-2</v>
      </c>
      <c r="M94" s="9">
        <v>0</v>
      </c>
      <c r="N94" s="7" t="s">
        <v>9</v>
      </c>
      <c r="O94" s="9">
        <v>4.0000000000000002E-4</v>
      </c>
      <c r="P94" s="9" t="s">
        <v>1592</v>
      </c>
      <c r="Q94" s="9">
        <v>2.1100000000000001E-2</v>
      </c>
      <c r="R94" s="11">
        <v>14002020.018331001</v>
      </c>
      <c r="S94" s="11">
        <v>2379409</v>
      </c>
      <c r="T94" s="11">
        <v>0</v>
      </c>
      <c r="U94" s="11">
        <v>10874264</v>
      </c>
      <c r="V94" s="11">
        <v>302530</v>
      </c>
      <c r="W94" s="11">
        <v>297723</v>
      </c>
      <c r="X94" s="11">
        <v>148094</v>
      </c>
      <c r="Y94" s="11"/>
      <c r="Z94" s="11"/>
      <c r="AA94" s="9">
        <v>3.6877751771438399E-3</v>
      </c>
      <c r="AB94" s="28">
        <f t="shared" si="12"/>
        <v>13853926</v>
      </c>
      <c r="AC94" s="14">
        <f t="shared" si="13"/>
        <v>0.17174979857695213</v>
      </c>
      <c r="AD94" s="14">
        <f t="shared" si="14"/>
        <v>2.1837131221864474E-2</v>
      </c>
      <c r="AE94" s="9">
        <f t="shared" si="15"/>
        <v>3.1483418224717069E-3</v>
      </c>
      <c r="AF94" s="9">
        <f t="shared" si="16"/>
        <v>4.0029597751053541E-4</v>
      </c>
      <c r="AG94" s="26">
        <f t="shared" si="17"/>
        <v>2.2018753428982074E-2</v>
      </c>
    </row>
    <row r="95" spans="1:33" x14ac:dyDescent="0.2">
      <c r="A95" s="6" t="s">
        <v>1455</v>
      </c>
      <c r="B95" s="6" t="s">
        <v>160</v>
      </c>
      <c r="C95" s="6" t="s">
        <v>60</v>
      </c>
      <c r="D95" s="7" t="s">
        <v>161</v>
      </c>
      <c r="E95" s="7" t="s">
        <v>1181</v>
      </c>
      <c r="F95" s="7" t="s">
        <v>1160</v>
      </c>
      <c r="G95" s="7" t="s">
        <v>1166</v>
      </c>
      <c r="H95" s="7" t="s">
        <v>159</v>
      </c>
      <c r="I95" s="7" t="s">
        <v>408</v>
      </c>
      <c r="J95" s="7" t="s">
        <v>8</v>
      </c>
      <c r="K95" s="11">
        <v>2679198572.2307696</v>
      </c>
      <c r="L95" s="9">
        <v>1.7000000000000001E-2</v>
      </c>
      <c r="M95" s="9">
        <v>0</v>
      </c>
      <c r="N95" s="7" t="s">
        <v>9</v>
      </c>
      <c r="O95" s="9">
        <v>4.0000000000000002E-4</v>
      </c>
      <c r="P95" s="9" t="s">
        <v>1592</v>
      </c>
      <c r="Q95" s="9">
        <v>2.12E-2</v>
      </c>
      <c r="R95" s="11">
        <v>49747609.018346198</v>
      </c>
      <c r="S95" s="11">
        <v>8363955</v>
      </c>
      <c r="T95" s="11">
        <v>0</v>
      </c>
      <c r="U95" s="11">
        <v>38661687</v>
      </c>
      <c r="V95" s="11">
        <v>1073075</v>
      </c>
      <c r="W95" s="11">
        <v>1054511</v>
      </c>
      <c r="X95" s="11">
        <v>594381</v>
      </c>
      <c r="Y95" s="11"/>
      <c r="Z95" s="11"/>
      <c r="AA95" s="9">
        <v>5.1181181299286501E-4</v>
      </c>
      <c r="AB95" s="28">
        <f t="shared" si="12"/>
        <v>49153228</v>
      </c>
      <c r="AC95" s="14">
        <f t="shared" si="13"/>
        <v>0.17016084884598018</v>
      </c>
      <c r="AD95" s="14">
        <f t="shared" si="14"/>
        <v>2.1831221339115307E-2</v>
      </c>
      <c r="AE95" s="9">
        <f t="shared" si="15"/>
        <v>3.1218122787501921E-3</v>
      </c>
      <c r="AF95" s="9">
        <f t="shared" si="16"/>
        <v>4.0052089125537649E-4</v>
      </c>
      <c r="AG95" s="26">
        <f t="shared" si="17"/>
        <v>1.885805479380849E-2</v>
      </c>
    </row>
    <row r="96" spans="1:33" x14ac:dyDescent="0.2">
      <c r="A96" s="6" t="s">
        <v>1455</v>
      </c>
      <c r="B96" s="6" t="s">
        <v>162</v>
      </c>
      <c r="C96" s="6" t="s">
        <v>60</v>
      </c>
      <c r="D96" s="7" t="s">
        <v>163</v>
      </c>
      <c r="E96" s="7" t="s">
        <v>1181</v>
      </c>
      <c r="F96" s="7" t="s">
        <v>1160</v>
      </c>
      <c r="G96" s="7" t="s">
        <v>1166</v>
      </c>
      <c r="H96" s="7" t="s">
        <v>6</v>
      </c>
      <c r="I96" s="7" t="s">
        <v>408</v>
      </c>
      <c r="J96" s="7" t="s">
        <v>8</v>
      </c>
      <c r="K96" s="11">
        <v>314994807.44129598</v>
      </c>
      <c r="L96" s="9">
        <v>1.2E-2</v>
      </c>
      <c r="M96" s="9">
        <v>0</v>
      </c>
      <c r="N96" s="7" t="s">
        <v>9</v>
      </c>
      <c r="O96" s="9">
        <v>4.0000000000000002E-4</v>
      </c>
      <c r="P96" s="9" t="s">
        <v>1592</v>
      </c>
      <c r="Q96" s="9">
        <v>2.0799999999999999E-2</v>
      </c>
      <c r="R96" s="11">
        <v>4200740.0133140497</v>
      </c>
      <c r="S96" s="11">
        <v>2532645</v>
      </c>
      <c r="T96" s="11">
        <v>0</v>
      </c>
      <c r="U96" s="11">
        <v>1411068</v>
      </c>
      <c r="V96" s="11">
        <v>126099</v>
      </c>
      <c r="W96" s="11">
        <v>124046</v>
      </c>
      <c r="X96" s="11">
        <v>6882</v>
      </c>
      <c r="Y96" s="11"/>
      <c r="Z96" s="11"/>
      <c r="AA96" s="9">
        <v>4.7745765757809802E-3</v>
      </c>
      <c r="AB96" s="28">
        <f t="shared" si="12"/>
        <v>4193858</v>
      </c>
      <c r="AC96" s="14">
        <f t="shared" si="13"/>
        <v>0.60389383713039402</v>
      </c>
      <c r="AD96" s="14">
        <f t="shared" si="14"/>
        <v>3.006754162873421E-2</v>
      </c>
      <c r="AE96" s="9">
        <f t="shared" si="15"/>
        <v>8.0402753955618658E-3</v>
      </c>
      <c r="AF96" s="9">
        <f t="shared" si="16"/>
        <v>4.0032088472918858E-4</v>
      </c>
      <c r="AG96" s="26">
        <f t="shared" si="17"/>
        <v>1.8088630969460433E-2</v>
      </c>
    </row>
    <row r="97" spans="1:33" x14ac:dyDescent="0.2">
      <c r="A97" s="6" t="s">
        <v>1455</v>
      </c>
      <c r="B97" s="6" t="s">
        <v>164</v>
      </c>
      <c r="C97" s="6" t="s">
        <v>60</v>
      </c>
      <c r="D97" s="7" t="s">
        <v>165</v>
      </c>
      <c r="E97" s="7" t="s">
        <v>1181</v>
      </c>
      <c r="F97" s="7" t="s">
        <v>1160</v>
      </c>
      <c r="G97" s="7" t="s">
        <v>673</v>
      </c>
      <c r="H97" s="7" t="s">
        <v>17</v>
      </c>
      <c r="I97" s="7" t="s">
        <v>408</v>
      </c>
      <c r="J97" s="7" t="s">
        <v>8</v>
      </c>
      <c r="K97" s="11">
        <v>2760920968.4291501</v>
      </c>
      <c r="L97" s="9">
        <v>1.7500000000000002E-2</v>
      </c>
      <c r="M97" s="9">
        <v>0.2</v>
      </c>
      <c r="N97" s="7" t="s">
        <v>9</v>
      </c>
      <c r="O97" s="9">
        <v>6.9999999999999999E-4</v>
      </c>
      <c r="P97" s="9" t="s">
        <v>1591</v>
      </c>
      <c r="Q97" s="9">
        <v>2.2100000000000002E-2</v>
      </c>
      <c r="R97" s="11">
        <v>56167145.796232797</v>
      </c>
      <c r="S97" s="11">
        <v>46705109.719958201</v>
      </c>
      <c r="T97" s="11">
        <v>0</v>
      </c>
      <c r="U97" s="11">
        <v>2629292.9316044901</v>
      </c>
      <c r="V97" s="11">
        <v>3489893.1568165901</v>
      </c>
      <c r="W97" s="11">
        <v>1030056.62893209</v>
      </c>
      <c r="X97" s="11">
        <v>2312793.3394155009</v>
      </c>
      <c r="Y97" s="11"/>
      <c r="Z97" s="11"/>
      <c r="AA97" s="9">
        <v>0</v>
      </c>
      <c r="AB97" s="28">
        <f t="shared" si="12"/>
        <v>53854352.437311366</v>
      </c>
      <c r="AC97" s="14">
        <f t="shared" si="13"/>
        <v>0.86724856220905877</v>
      </c>
      <c r="AD97" s="14">
        <f t="shared" si="14"/>
        <v>6.4802434694186811E-2</v>
      </c>
      <c r="AE97" s="9">
        <f t="shared" si="15"/>
        <v>1.6916496435075964E-2</v>
      </c>
      <c r="AF97" s="9">
        <f t="shared" si="16"/>
        <v>1.2640322547161481E-3</v>
      </c>
      <c r="AG97" s="26">
        <f t="shared" si="17"/>
        <v>1.9505937711774585E-2</v>
      </c>
    </row>
    <row r="98" spans="1:33" x14ac:dyDescent="0.2">
      <c r="A98" s="6" t="s">
        <v>1455</v>
      </c>
      <c r="B98" s="6" t="s">
        <v>164</v>
      </c>
      <c r="C98" s="6" t="s">
        <v>70</v>
      </c>
      <c r="D98" s="7" t="s">
        <v>166</v>
      </c>
      <c r="E98" s="7" t="s">
        <v>1181</v>
      </c>
      <c r="F98" s="7" t="s">
        <v>1160</v>
      </c>
      <c r="G98" s="7" t="s">
        <v>673</v>
      </c>
      <c r="H98" s="7" t="s">
        <v>17</v>
      </c>
      <c r="I98" s="7" t="s">
        <v>408</v>
      </c>
      <c r="J98" s="7" t="s">
        <v>8</v>
      </c>
      <c r="K98" s="11">
        <v>2643016908.80162</v>
      </c>
      <c r="L98" s="9">
        <v>7.4999999999999997E-3</v>
      </c>
      <c r="M98" s="9">
        <v>0.2</v>
      </c>
      <c r="N98" s="7" t="s">
        <v>9</v>
      </c>
      <c r="O98" s="9">
        <v>6.9999999999999999E-4</v>
      </c>
      <c r="P98" s="9" t="s">
        <v>1591</v>
      </c>
      <c r="Q98" s="9">
        <v>2.2100000000000002E-2</v>
      </c>
      <c r="R98" s="11">
        <v>28191325.823346898</v>
      </c>
      <c r="S98" s="11">
        <v>19133362.338396098</v>
      </c>
      <c r="T98" s="11">
        <v>0</v>
      </c>
      <c r="U98" s="11">
        <v>2517009.9962611701</v>
      </c>
      <c r="V98" s="11">
        <v>3340858.62248541</v>
      </c>
      <c r="W98" s="11">
        <v>986068.459916719</v>
      </c>
      <c r="X98" s="11">
        <v>2214026.3964588773</v>
      </c>
      <c r="Y98" s="11"/>
      <c r="Z98" s="11"/>
      <c r="AA98" s="9">
        <v>0</v>
      </c>
      <c r="AB98" s="28">
        <f t="shared" ref="AB98:AB129" si="18">+S98+U98+V98+W98</f>
        <v>25977299.417059395</v>
      </c>
      <c r="AC98" s="14">
        <f t="shared" ref="AC98:AC129" si="19">+S98/AB98</f>
        <v>0.73654162548671798</v>
      </c>
      <c r="AD98" s="14">
        <f t="shared" ref="AD98:AD129" si="20">+V98/AB98</f>
        <v>0.12860684895872798</v>
      </c>
      <c r="AE98" s="9">
        <f t="shared" ref="AE98:AE129" si="21">+S98/K98</f>
        <v>7.2392129897766817E-3</v>
      </c>
      <c r="AF98" s="9">
        <f t="shared" ref="AF98:AF129" si="22">+V98/K98</f>
        <v>1.264032254716146E-3</v>
      </c>
      <c r="AG98" s="26">
        <f t="shared" ref="AG98:AG129" si="23">+AB98/K98+AA98</f>
        <v>9.8286542664752976E-3</v>
      </c>
    </row>
    <row r="99" spans="1:33" x14ac:dyDescent="0.2">
      <c r="A99" s="6" t="s">
        <v>1455</v>
      </c>
      <c r="B99" s="6" t="s">
        <v>164</v>
      </c>
      <c r="C99" s="6" t="s">
        <v>88</v>
      </c>
      <c r="D99" s="7" t="s">
        <v>168</v>
      </c>
      <c r="E99" s="7" t="s">
        <v>1181</v>
      </c>
      <c r="F99" s="7" t="s">
        <v>1160</v>
      </c>
      <c r="G99" s="7" t="s">
        <v>673</v>
      </c>
      <c r="H99" s="7" t="s">
        <v>17</v>
      </c>
      <c r="I99" s="7" t="s">
        <v>408</v>
      </c>
      <c r="J99" s="7" t="s">
        <v>64</v>
      </c>
      <c r="K99" s="11">
        <v>1545150328.7195401</v>
      </c>
      <c r="L99" s="9">
        <v>1.7500000000000002E-2</v>
      </c>
      <c r="M99" s="9">
        <v>0.2</v>
      </c>
      <c r="N99" s="7" t="s">
        <v>9</v>
      </c>
      <c r="O99" s="9">
        <v>6.9999999999999999E-4</v>
      </c>
      <c r="P99" s="9" t="s">
        <v>1591</v>
      </c>
      <c r="Q99" s="9">
        <v>2.2100000000000002E-2</v>
      </c>
      <c r="R99" s="11">
        <v>31184071.836345702</v>
      </c>
      <c r="S99" s="11">
        <v>26002799.039115999</v>
      </c>
      <c r="T99" s="11">
        <v>0</v>
      </c>
      <c r="U99" s="11">
        <v>1439762.4158085999</v>
      </c>
      <c r="V99" s="11">
        <v>1911014.5324530201</v>
      </c>
      <c r="W99" s="11">
        <v>564043.96888023196</v>
      </c>
      <c r="X99" s="11">
        <v>1266451.8607255046</v>
      </c>
      <c r="Y99" s="11"/>
      <c r="Z99" s="11"/>
      <c r="AA99" s="9">
        <v>0</v>
      </c>
      <c r="AB99" s="28">
        <f t="shared" si="18"/>
        <v>29917619.95625785</v>
      </c>
      <c r="AC99" s="14">
        <f t="shared" si="19"/>
        <v>0.86914664592752844</v>
      </c>
      <c r="AD99" s="14">
        <f t="shared" si="20"/>
        <v>6.3875887695849093E-2</v>
      </c>
      <c r="AE99" s="9">
        <f t="shared" si="21"/>
        <v>1.6828653209855906E-2</v>
      </c>
      <c r="AF99" s="9">
        <f t="shared" si="22"/>
        <v>1.2367822709112518E-3</v>
      </c>
      <c r="AG99" s="26">
        <f t="shared" si="23"/>
        <v>1.9362271359739128E-2</v>
      </c>
    </row>
    <row r="100" spans="1:33" x14ac:dyDescent="0.2">
      <c r="A100" s="6" t="s">
        <v>1455</v>
      </c>
      <c r="B100" s="6" t="s">
        <v>164</v>
      </c>
      <c r="C100" s="6" t="s">
        <v>98</v>
      </c>
      <c r="D100" s="7" t="s">
        <v>167</v>
      </c>
      <c r="E100" s="7" t="s">
        <v>1181</v>
      </c>
      <c r="F100" s="7" t="s">
        <v>1160</v>
      </c>
      <c r="G100" s="7" t="s">
        <v>673</v>
      </c>
      <c r="H100" s="7" t="s">
        <v>17</v>
      </c>
      <c r="I100" s="7" t="s">
        <v>408</v>
      </c>
      <c r="J100" s="7" t="s">
        <v>64</v>
      </c>
      <c r="K100" s="11">
        <v>166589719.95737499</v>
      </c>
      <c r="L100" s="9">
        <v>7.4999999999999997E-3</v>
      </c>
      <c r="M100" s="9">
        <v>0.2</v>
      </c>
      <c r="N100" s="7" t="s">
        <v>9</v>
      </c>
      <c r="O100" s="9">
        <v>4.0000000000000002E-4</v>
      </c>
      <c r="P100" s="9" t="s">
        <v>1591</v>
      </c>
      <c r="Q100" s="9">
        <v>2.2100000000000002E-2</v>
      </c>
      <c r="R100" s="11">
        <v>1758988.60252063</v>
      </c>
      <c r="S100" s="11">
        <v>1200226.90252972</v>
      </c>
      <c r="T100" s="11">
        <v>0</v>
      </c>
      <c r="U100" s="11">
        <v>155267.65632856201</v>
      </c>
      <c r="V100" s="11">
        <v>206088.68824871999</v>
      </c>
      <c r="W100" s="11">
        <v>60827.942272064698</v>
      </c>
      <c r="X100" s="11">
        <v>136577.40340260189</v>
      </c>
      <c r="Y100" s="11"/>
      <c r="Z100" s="11"/>
      <c r="AA100" s="9">
        <v>0</v>
      </c>
      <c r="AB100" s="28">
        <f t="shared" si="18"/>
        <v>1622411.1893790667</v>
      </c>
      <c r="AC100" s="14">
        <f t="shared" si="19"/>
        <v>0.73977972439223239</v>
      </c>
      <c r="AD100" s="14">
        <f t="shared" si="20"/>
        <v>0.12702617536038738</v>
      </c>
      <c r="AE100" s="9">
        <f t="shared" si="21"/>
        <v>7.2046876772277413E-3</v>
      </c>
      <c r="AF100" s="9">
        <f t="shared" si="22"/>
        <v>1.2371032756490108E-3</v>
      </c>
      <c r="AG100" s="26">
        <f t="shared" si="23"/>
        <v>9.738963423398455E-3</v>
      </c>
    </row>
    <row r="101" spans="1:33" x14ac:dyDescent="0.2">
      <c r="A101" s="6" t="s">
        <v>1455</v>
      </c>
      <c r="B101" s="6" t="s">
        <v>169</v>
      </c>
      <c r="C101" s="6" t="s">
        <v>60</v>
      </c>
      <c r="D101" s="7" t="s">
        <v>170</v>
      </c>
      <c r="E101" s="7" t="s">
        <v>1181</v>
      </c>
      <c r="F101" s="7" t="s">
        <v>1160</v>
      </c>
      <c r="G101" s="7" t="s">
        <v>1166</v>
      </c>
      <c r="H101" s="7" t="s">
        <v>6</v>
      </c>
      <c r="I101" s="7" t="s">
        <v>408</v>
      </c>
      <c r="J101" s="7" t="s">
        <v>8</v>
      </c>
      <c r="K101" s="11">
        <v>7277699744.5303602</v>
      </c>
      <c r="L101" s="9">
        <v>0</v>
      </c>
      <c r="M101" s="9">
        <v>0</v>
      </c>
      <c r="N101" s="7" t="s">
        <v>9</v>
      </c>
      <c r="O101" s="9">
        <v>4.0000000000000002E-4</v>
      </c>
      <c r="P101" s="9" t="s">
        <v>1592</v>
      </c>
      <c r="Q101" s="9">
        <v>1.15E-2</v>
      </c>
      <c r="R101" s="11">
        <v>9857120.0012806002</v>
      </c>
      <c r="S101" s="11">
        <v>0</v>
      </c>
      <c r="T101" s="11">
        <v>0</v>
      </c>
      <c r="U101" s="11">
        <v>3640825</v>
      </c>
      <c r="V101" s="11">
        <v>3006468</v>
      </c>
      <c r="W101" s="11">
        <v>2672510</v>
      </c>
      <c r="X101" s="11">
        <v>537317</v>
      </c>
      <c r="Y101" s="11"/>
      <c r="Z101" s="11"/>
      <c r="AA101" s="9">
        <v>1.71374827270111E-2</v>
      </c>
      <c r="AB101" s="28">
        <f t="shared" si="18"/>
        <v>9319803</v>
      </c>
      <c r="AC101" s="14">
        <f t="shared" si="19"/>
        <v>0</v>
      </c>
      <c r="AD101" s="14">
        <f t="shared" si="20"/>
        <v>0.32258922211123991</v>
      </c>
      <c r="AE101" s="9">
        <f t="shared" si="21"/>
        <v>0</v>
      </c>
      <c r="AF101" s="9">
        <f t="shared" si="22"/>
        <v>4.1310690266653912E-4</v>
      </c>
      <c r="AG101" s="26">
        <f t="shared" si="23"/>
        <v>1.841808007605733E-2</v>
      </c>
    </row>
    <row r="102" spans="1:33" x14ac:dyDescent="0.2">
      <c r="A102" s="6" t="s">
        <v>1455</v>
      </c>
      <c r="B102" s="6" t="s">
        <v>191</v>
      </c>
      <c r="C102" s="6" t="s">
        <v>60</v>
      </c>
      <c r="D102" s="7" t="s">
        <v>192</v>
      </c>
      <c r="E102" s="7" t="s">
        <v>1181</v>
      </c>
      <c r="F102" s="7" t="s">
        <v>1160</v>
      </c>
      <c r="G102" s="7" t="s">
        <v>1166</v>
      </c>
      <c r="H102" s="7" t="s">
        <v>159</v>
      </c>
      <c r="I102" s="7" t="s">
        <v>408</v>
      </c>
      <c r="J102" s="7" t="s">
        <v>8</v>
      </c>
      <c r="K102" s="11">
        <v>1239035228.6315799</v>
      </c>
      <c r="L102" s="9">
        <v>0</v>
      </c>
      <c r="M102" s="9">
        <v>0</v>
      </c>
      <c r="N102" s="7" t="s">
        <v>9</v>
      </c>
      <c r="O102" s="9">
        <v>4.0000000000000002E-4</v>
      </c>
      <c r="P102" s="9" t="s">
        <v>1593</v>
      </c>
      <c r="Q102" s="9">
        <v>9.4999999999999998E-3</v>
      </c>
      <c r="R102" s="11">
        <v>1763318.00137598</v>
      </c>
      <c r="S102" s="11">
        <v>0</v>
      </c>
      <c r="T102" s="11">
        <v>0</v>
      </c>
      <c r="U102" s="11">
        <v>620992</v>
      </c>
      <c r="V102" s="11">
        <v>506401</v>
      </c>
      <c r="W102" s="11">
        <v>577501</v>
      </c>
      <c r="X102" s="11">
        <v>58424</v>
      </c>
      <c r="Y102" s="11"/>
      <c r="Z102" s="11"/>
      <c r="AA102" s="9">
        <v>6.24050027602077E-3</v>
      </c>
      <c r="AB102" s="28">
        <f t="shared" si="18"/>
        <v>1704894</v>
      </c>
      <c r="AC102" s="14">
        <f t="shared" si="19"/>
        <v>0</v>
      </c>
      <c r="AD102" s="14">
        <f t="shared" si="20"/>
        <v>0.29702785041181445</v>
      </c>
      <c r="AE102" s="9">
        <f t="shared" si="21"/>
        <v>0</v>
      </c>
      <c r="AF102" s="9">
        <f t="shared" si="22"/>
        <v>4.0870589334193616E-4</v>
      </c>
      <c r="AG102" s="26">
        <f t="shared" si="23"/>
        <v>7.6164853655512153E-3</v>
      </c>
    </row>
    <row r="103" spans="1:33" x14ac:dyDescent="0.2">
      <c r="A103" s="6" t="s">
        <v>1455</v>
      </c>
      <c r="B103" s="6" t="s">
        <v>187</v>
      </c>
      <c r="C103" s="6" t="s">
        <v>60</v>
      </c>
      <c r="D103" s="7" t="s">
        <v>188</v>
      </c>
      <c r="E103" s="7" t="s">
        <v>1181</v>
      </c>
      <c r="F103" s="7" t="s">
        <v>1160</v>
      </c>
      <c r="G103" s="7" t="s">
        <v>1166</v>
      </c>
      <c r="H103" s="7" t="s">
        <v>159</v>
      </c>
      <c r="I103" s="7" t="s">
        <v>408</v>
      </c>
      <c r="J103" s="7" t="s">
        <v>8</v>
      </c>
      <c r="K103" s="11">
        <v>674102314.76923096</v>
      </c>
      <c r="L103" s="9">
        <v>0</v>
      </c>
      <c r="M103" s="9">
        <v>0</v>
      </c>
      <c r="N103" s="7" t="s">
        <v>9</v>
      </c>
      <c r="O103" s="9">
        <v>4.0000000000000002E-4</v>
      </c>
      <c r="P103" s="9" t="s">
        <v>1593</v>
      </c>
      <c r="Q103" s="9">
        <v>8.5000000000000006E-3</v>
      </c>
      <c r="R103" s="11">
        <v>966718.00136993895</v>
      </c>
      <c r="S103" s="11">
        <v>0</v>
      </c>
      <c r="T103" s="11">
        <v>0</v>
      </c>
      <c r="U103" s="11">
        <v>338002</v>
      </c>
      <c r="V103" s="11">
        <v>272773</v>
      </c>
      <c r="W103" s="11">
        <v>312704</v>
      </c>
      <c r="X103" s="11">
        <v>43239</v>
      </c>
      <c r="Y103" s="11"/>
      <c r="Z103" s="11"/>
      <c r="AA103" s="9">
        <v>4.7287963535592404E-3</v>
      </c>
      <c r="AB103" s="28">
        <f t="shared" si="18"/>
        <v>923479</v>
      </c>
      <c r="AC103" s="14">
        <f t="shared" si="19"/>
        <v>0</v>
      </c>
      <c r="AD103" s="14">
        <f t="shared" si="20"/>
        <v>0.29537542272211931</v>
      </c>
      <c r="AE103" s="9">
        <f t="shared" si="21"/>
        <v>0</v>
      </c>
      <c r="AF103" s="9">
        <f t="shared" si="22"/>
        <v>4.0464628888476647E-4</v>
      </c>
      <c r="AG103" s="26">
        <f t="shared" si="23"/>
        <v>6.0987352779139792E-3</v>
      </c>
    </row>
    <row r="104" spans="1:33" x14ac:dyDescent="0.2">
      <c r="A104" s="6" t="s">
        <v>1455</v>
      </c>
      <c r="B104" s="6" t="s">
        <v>189</v>
      </c>
      <c r="C104" s="6" t="s">
        <v>60</v>
      </c>
      <c r="D104" s="7" t="s">
        <v>190</v>
      </c>
      <c r="E104" s="7" t="s">
        <v>1181</v>
      </c>
      <c r="F104" s="7" t="s">
        <v>1160</v>
      </c>
      <c r="G104" s="7" t="s">
        <v>1166</v>
      </c>
      <c r="H104" s="7" t="s">
        <v>159</v>
      </c>
      <c r="I104" s="7" t="s">
        <v>408</v>
      </c>
      <c r="J104" s="7" t="s">
        <v>8</v>
      </c>
      <c r="K104" s="11">
        <v>480527137.25506097</v>
      </c>
      <c r="L104" s="9">
        <v>0</v>
      </c>
      <c r="M104" s="9">
        <v>0</v>
      </c>
      <c r="N104" s="7" t="s">
        <v>9</v>
      </c>
      <c r="O104" s="9">
        <v>4.0000000000000002E-4</v>
      </c>
      <c r="P104" s="9" t="s">
        <v>1593</v>
      </c>
      <c r="Q104" s="9">
        <v>8.5000000000000006E-3</v>
      </c>
      <c r="R104" s="11">
        <v>721160.00138049002</v>
      </c>
      <c r="S104" s="11">
        <v>0</v>
      </c>
      <c r="T104" s="11">
        <v>0</v>
      </c>
      <c r="U104" s="11">
        <v>241052</v>
      </c>
      <c r="V104" s="11">
        <v>199393</v>
      </c>
      <c r="W104" s="11">
        <v>222918</v>
      </c>
      <c r="X104" s="11">
        <v>57797</v>
      </c>
      <c r="Y104" s="11"/>
      <c r="Z104" s="11"/>
      <c r="AA104" s="9">
        <v>4.9334234272864399E-3</v>
      </c>
      <c r="AB104" s="28">
        <f t="shared" si="18"/>
        <v>663363</v>
      </c>
      <c r="AC104" s="14">
        <f t="shared" si="19"/>
        <v>0</v>
      </c>
      <c r="AD104" s="14">
        <f t="shared" si="20"/>
        <v>0.30057901933029124</v>
      </c>
      <c r="AE104" s="9">
        <f t="shared" si="21"/>
        <v>0</v>
      </c>
      <c r="AF104" s="9">
        <f t="shared" si="22"/>
        <v>4.1494638812492989E-4</v>
      </c>
      <c r="AG104" s="26">
        <f t="shared" si="23"/>
        <v>6.3139136193479358E-3</v>
      </c>
    </row>
    <row r="105" spans="1:33" x14ac:dyDescent="0.2">
      <c r="A105" s="6" t="s">
        <v>1455</v>
      </c>
      <c r="B105" s="6" t="s">
        <v>171</v>
      </c>
      <c r="C105" s="6" t="s">
        <v>60</v>
      </c>
      <c r="D105" s="7" t="s">
        <v>172</v>
      </c>
      <c r="E105" s="7" t="s">
        <v>1181</v>
      </c>
      <c r="F105" s="7" t="s">
        <v>1160</v>
      </c>
      <c r="G105" s="7" t="s">
        <v>1166</v>
      </c>
      <c r="H105" s="7" t="s">
        <v>1333</v>
      </c>
      <c r="I105" s="7" t="s">
        <v>408</v>
      </c>
      <c r="J105" s="7" t="s">
        <v>8</v>
      </c>
      <c r="K105" s="11">
        <v>350324522.34412998</v>
      </c>
      <c r="L105" s="9">
        <v>0</v>
      </c>
      <c r="M105" s="9">
        <v>0</v>
      </c>
      <c r="N105" s="7" t="s">
        <v>9</v>
      </c>
      <c r="O105" s="9">
        <v>4.0000000000000002E-4</v>
      </c>
      <c r="P105" s="9" t="s">
        <v>1593</v>
      </c>
      <c r="Q105" s="9">
        <v>9.2999999999999992E-3</v>
      </c>
      <c r="R105" s="11">
        <v>317106</v>
      </c>
      <c r="S105" s="11">
        <v>0</v>
      </c>
      <c r="T105" s="11">
        <v>0</v>
      </c>
      <c r="U105" s="11">
        <v>0</v>
      </c>
      <c r="V105" s="11">
        <v>139573</v>
      </c>
      <c r="W105" s="11">
        <v>162198</v>
      </c>
      <c r="X105" s="11">
        <v>15335</v>
      </c>
      <c r="Y105" s="11"/>
      <c r="Z105" s="11"/>
      <c r="AA105" s="9">
        <v>2.1399521160977999E-3</v>
      </c>
      <c r="AB105" s="28">
        <f t="shared" si="18"/>
        <v>301771</v>
      </c>
      <c r="AC105" s="14">
        <f t="shared" si="19"/>
        <v>0</v>
      </c>
      <c r="AD105" s="14">
        <f t="shared" si="20"/>
        <v>0.46251296512918738</v>
      </c>
      <c r="AE105" s="9">
        <f t="shared" si="21"/>
        <v>0</v>
      </c>
      <c r="AF105" s="9">
        <f t="shared" si="22"/>
        <v>3.9841059103163485E-4</v>
      </c>
      <c r="AG105" s="26">
        <f t="shared" si="23"/>
        <v>3.0013562735366132E-3</v>
      </c>
    </row>
    <row r="106" spans="1:33" x14ac:dyDescent="0.2">
      <c r="A106" s="6" t="s">
        <v>1455</v>
      </c>
      <c r="B106" s="6" t="s">
        <v>174</v>
      </c>
      <c r="C106" s="6" t="s">
        <v>60</v>
      </c>
      <c r="D106" s="7" t="s">
        <v>175</v>
      </c>
      <c r="E106" s="7" t="s">
        <v>1181</v>
      </c>
      <c r="F106" s="7" t="s">
        <v>1160</v>
      </c>
      <c r="G106" s="7" t="s">
        <v>1166</v>
      </c>
      <c r="H106" s="7" t="s">
        <v>1333</v>
      </c>
      <c r="I106" s="7" t="s">
        <v>408</v>
      </c>
      <c r="J106" s="7" t="s">
        <v>8</v>
      </c>
      <c r="K106" s="11">
        <v>368509256.30769199</v>
      </c>
      <c r="L106" s="9">
        <v>0</v>
      </c>
      <c r="M106" s="9">
        <v>0</v>
      </c>
      <c r="N106" s="7" t="s">
        <v>9</v>
      </c>
      <c r="O106" s="9">
        <v>4.0000000000000002E-4</v>
      </c>
      <c r="P106" s="9" t="s">
        <v>1593</v>
      </c>
      <c r="Q106" s="9">
        <v>9.9000000000000008E-3</v>
      </c>
      <c r="R106" s="11">
        <v>547634.00136146403</v>
      </c>
      <c r="S106" s="11">
        <v>0</v>
      </c>
      <c r="T106" s="11">
        <v>0</v>
      </c>
      <c r="U106" s="11">
        <v>184558</v>
      </c>
      <c r="V106" s="11">
        <v>145863</v>
      </c>
      <c r="W106" s="11">
        <v>171291</v>
      </c>
      <c r="X106" s="11">
        <v>45922</v>
      </c>
      <c r="Y106" s="11"/>
      <c r="Z106" s="11"/>
      <c r="AA106" s="9">
        <v>4.3873160023435104E-3</v>
      </c>
      <c r="AB106" s="28">
        <f t="shared" si="18"/>
        <v>501712</v>
      </c>
      <c r="AC106" s="14">
        <f t="shared" si="19"/>
        <v>0</v>
      </c>
      <c r="AD106" s="14">
        <f t="shared" si="20"/>
        <v>0.2907305386357113</v>
      </c>
      <c r="AE106" s="9">
        <f t="shared" si="21"/>
        <v>0</v>
      </c>
      <c r="AF106" s="9">
        <f t="shared" si="22"/>
        <v>3.9581909410223777E-4</v>
      </c>
      <c r="AG106" s="26">
        <f t="shared" si="23"/>
        <v>5.7487797686188637E-3</v>
      </c>
    </row>
    <row r="107" spans="1:33" x14ac:dyDescent="0.2">
      <c r="A107" s="6" t="s">
        <v>1455</v>
      </c>
      <c r="B107" s="6" t="s">
        <v>176</v>
      </c>
      <c r="C107" s="6" t="s">
        <v>60</v>
      </c>
      <c r="D107" s="7" t="s">
        <v>177</v>
      </c>
      <c r="E107" s="7" t="s">
        <v>1181</v>
      </c>
      <c r="F107" s="7" t="s">
        <v>1160</v>
      </c>
      <c r="G107" s="7" t="s">
        <v>1166</v>
      </c>
      <c r="H107" s="7" t="s">
        <v>1333</v>
      </c>
      <c r="I107" s="7" t="s">
        <v>408</v>
      </c>
      <c r="J107" s="7" t="s">
        <v>8</v>
      </c>
      <c r="K107" s="11">
        <v>325902886.87044501</v>
      </c>
      <c r="L107" s="9">
        <v>0</v>
      </c>
      <c r="M107" s="9">
        <v>0</v>
      </c>
      <c r="N107" s="7" t="s">
        <v>9</v>
      </c>
      <c r="O107" s="9">
        <v>4.0000000000000002E-4</v>
      </c>
      <c r="P107" s="9" t="s">
        <v>1593</v>
      </c>
      <c r="Q107" s="9">
        <v>1.03E-2</v>
      </c>
      <c r="R107" s="11">
        <v>485894.001372314</v>
      </c>
      <c r="S107" s="11">
        <v>0</v>
      </c>
      <c r="T107" s="11">
        <v>0</v>
      </c>
      <c r="U107" s="11">
        <v>163414</v>
      </c>
      <c r="V107" s="11">
        <v>132558</v>
      </c>
      <c r="W107" s="11">
        <v>151269</v>
      </c>
      <c r="X107" s="11">
        <v>38653</v>
      </c>
      <c r="Y107" s="11"/>
      <c r="Z107" s="11"/>
      <c r="AA107" s="9">
        <v>4.9348640367058803E-3</v>
      </c>
      <c r="AB107" s="28">
        <f t="shared" si="18"/>
        <v>447241</v>
      </c>
      <c r="AC107" s="14">
        <f t="shared" si="19"/>
        <v>0</v>
      </c>
      <c r="AD107" s="14">
        <f t="shared" si="20"/>
        <v>0.29639053664579051</v>
      </c>
      <c r="AE107" s="9">
        <f t="shared" si="21"/>
        <v>0</v>
      </c>
      <c r="AF107" s="9">
        <f t="shared" si="22"/>
        <v>4.0674079715254346E-4</v>
      </c>
      <c r="AG107" s="26">
        <f t="shared" si="23"/>
        <v>6.3071777473781947E-3</v>
      </c>
    </row>
    <row r="108" spans="1:33" x14ac:dyDescent="0.2">
      <c r="A108" s="6" t="s">
        <v>1455</v>
      </c>
      <c r="B108" s="6" t="s">
        <v>178</v>
      </c>
      <c r="C108" s="6" t="s">
        <v>60</v>
      </c>
      <c r="D108" s="7" t="s">
        <v>179</v>
      </c>
      <c r="E108" s="7" t="s">
        <v>1181</v>
      </c>
      <c r="F108" s="7" t="s">
        <v>1160</v>
      </c>
      <c r="G108" s="7" t="s">
        <v>1166</v>
      </c>
      <c r="H108" s="7" t="s">
        <v>180</v>
      </c>
      <c r="I108" s="7" t="s">
        <v>408</v>
      </c>
      <c r="J108" s="7" t="s">
        <v>8</v>
      </c>
      <c r="K108" s="11">
        <v>349704239.93522298</v>
      </c>
      <c r="L108" s="9">
        <v>0</v>
      </c>
      <c r="M108" s="9">
        <v>0</v>
      </c>
      <c r="N108" s="7" t="s">
        <v>9</v>
      </c>
      <c r="O108" s="9">
        <v>4.0000000000000002E-4</v>
      </c>
      <c r="P108" s="9" t="s">
        <v>1593</v>
      </c>
      <c r="Q108" s="9">
        <v>9.2999999999999992E-3</v>
      </c>
      <c r="R108" s="11">
        <v>524534.00138437597</v>
      </c>
      <c r="S108" s="11">
        <v>0</v>
      </c>
      <c r="T108" s="11">
        <v>0</v>
      </c>
      <c r="U108" s="11">
        <v>175164</v>
      </c>
      <c r="V108" s="11">
        <v>146438</v>
      </c>
      <c r="W108" s="11">
        <v>162520</v>
      </c>
      <c r="X108" s="11">
        <v>40412</v>
      </c>
      <c r="Y108" s="11"/>
      <c r="Z108" s="11"/>
      <c r="AA108" s="9">
        <v>5.5789169281136699E-3</v>
      </c>
      <c r="AB108" s="28">
        <f t="shared" si="18"/>
        <v>484122</v>
      </c>
      <c r="AC108" s="14">
        <f t="shared" si="19"/>
        <v>0</v>
      </c>
      <c r="AD108" s="14">
        <f t="shared" si="20"/>
        <v>0.30248160587620476</v>
      </c>
      <c r="AE108" s="9">
        <f t="shared" si="21"/>
        <v>0</v>
      </c>
      <c r="AF108" s="9">
        <f t="shared" si="22"/>
        <v>4.1874813993426349E-4</v>
      </c>
      <c r="AG108" s="26">
        <f t="shared" si="23"/>
        <v>6.9632924795501516E-3</v>
      </c>
    </row>
    <row r="109" spans="1:33" x14ac:dyDescent="0.2">
      <c r="A109" s="6" t="s">
        <v>1455</v>
      </c>
      <c r="B109" s="6" t="s">
        <v>181</v>
      </c>
      <c r="C109" s="6" t="s">
        <v>60</v>
      </c>
      <c r="D109" s="7" t="s">
        <v>182</v>
      </c>
      <c r="E109" s="7" t="s">
        <v>1181</v>
      </c>
      <c r="F109" s="7" t="s">
        <v>1160</v>
      </c>
      <c r="G109" s="7" t="s">
        <v>1166</v>
      </c>
      <c r="H109" s="7" t="s">
        <v>180</v>
      </c>
      <c r="I109" s="7" t="s">
        <v>408</v>
      </c>
      <c r="J109" s="7" t="s">
        <v>8</v>
      </c>
      <c r="K109" s="11">
        <v>405483620.23886603</v>
      </c>
      <c r="L109" s="9">
        <v>0</v>
      </c>
      <c r="M109" s="9">
        <v>0</v>
      </c>
      <c r="N109" s="7" t="s">
        <v>9</v>
      </c>
      <c r="O109" s="9">
        <v>4.0000000000000002E-4</v>
      </c>
      <c r="P109" s="9" t="s">
        <v>1593</v>
      </c>
      <c r="Q109" s="9">
        <v>1.01E-2</v>
      </c>
      <c r="R109" s="11">
        <v>588936.00136793696</v>
      </c>
      <c r="S109" s="11">
        <v>0</v>
      </c>
      <c r="T109" s="11">
        <v>0</v>
      </c>
      <c r="U109" s="11">
        <v>203293</v>
      </c>
      <c r="V109" s="11">
        <v>163095</v>
      </c>
      <c r="W109" s="11">
        <v>188288</v>
      </c>
      <c r="X109" s="11">
        <v>34260</v>
      </c>
      <c r="Y109" s="11"/>
      <c r="Z109" s="11"/>
      <c r="AA109" s="9">
        <v>5.5157159128834303E-3</v>
      </c>
      <c r="AB109" s="28">
        <f t="shared" si="18"/>
        <v>554676</v>
      </c>
      <c r="AC109" s="14">
        <f t="shared" si="19"/>
        <v>0</v>
      </c>
      <c r="AD109" s="14">
        <f t="shared" si="20"/>
        <v>0.29403651861627328</v>
      </c>
      <c r="AE109" s="9">
        <f t="shared" si="21"/>
        <v>0</v>
      </c>
      <c r="AF109" s="9">
        <f t="shared" si="22"/>
        <v>4.0222339907077502E-4</v>
      </c>
      <c r="AG109" s="26">
        <f t="shared" si="23"/>
        <v>6.883652796926357E-3</v>
      </c>
    </row>
    <row r="110" spans="1:33" x14ac:dyDescent="0.2">
      <c r="A110" s="6" t="s">
        <v>1455</v>
      </c>
      <c r="B110" s="6" t="s">
        <v>183</v>
      </c>
      <c r="C110" s="6" t="s">
        <v>60</v>
      </c>
      <c r="D110" s="7" t="s">
        <v>184</v>
      </c>
      <c r="E110" s="7" t="s">
        <v>1181</v>
      </c>
      <c r="F110" s="7" t="s">
        <v>1160</v>
      </c>
      <c r="G110" s="7" t="s">
        <v>1166</v>
      </c>
      <c r="H110" s="7" t="s">
        <v>180</v>
      </c>
      <c r="I110" s="7" t="s">
        <v>408</v>
      </c>
      <c r="J110" s="7" t="s">
        <v>8</v>
      </c>
      <c r="K110" s="11">
        <v>732760785.61943293</v>
      </c>
      <c r="L110" s="9">
        <v>0</v>
      </c>
      <c r="M110" s="9">
        <v>0</v>
      </c>
      <c r="N110" s="7" t="s">
        <v>9</v>
      </c>
      <c r="O110" s="9">
        <v>4.0000000000000002E-4</v>
      </c>
      <c r="P110" s="9" t="s">
        <v>1593</v>
      </c>
      <c r="Q110" s="9">
        <v>1.06E-2</v>
      </c>
      <c r="R110" s="11">
        <v>1037175.00136943</v>
      </c>
      <c r="S110" s="11">
        <v>0</v>
      </c>
      <c r="T110" s="11">
        <v>0</v>
      </c>
      <c r="U110" s="11">
        <v>367064</v>
      </c>
      <c r="V110" s="11">
        <v>295174</v>
      </c>
      <c r="W110" s="11">
        <v>341228</v>
      </c>
      <c r="X110" s="11">
        <v>33709</v>
      </c>
      <c r="Y110" s="11"/>
      <c r="Z110" s="11"/>
      <c r="AA110" s="9">
        <v>5.6986312441949403E-3</v>
      </c>
      <c r="AB110" s="28">
        <f t="shared" si="18"/>
        <v>1003466</v>
      </c>
      <c r="AC110" s="14">
        <f t="shared" si="19"/>
        <v>0</v>
      </c>
      <c r="AD110" s="14">
        <f t="shared" si="20"/>
        <v>0.29415446063942374</v>
      </c>
      <c r="AE110" s="9">
        <f t="shared" si="21"/>
        <v>0</v>
      </c>
      <c r="AF110" s="9">
        <f t="shared" si="22"/>
        <v>4.0282450397571048E-4</v>
      </c>
      <c r="AG110" s="26">
        <f t="shared" si="23"/>
        <v>7.068063151159952E-3</v>
      </c>
    </row>
    <row r="111" spans="1:33" x14ac:dyDescent="0.2">
      <c r="A111" s="6" t="s">
        <v>1455</v>
      </c>
      <c r="B111" s="6" t="s">
        <v>185</v>
      </c>
      <c r="C111" s="6" t="s">
        <v>60</v>
      </c>
      <c r="D111" s="7" t="s">
        <v>186</v>
      </c>
      <c r="E111" s="7" t="s">
        <v>1181</v>
      </c>
      <c r="F111" s="7" t="s">
        <v>1160</v>
      </c>
      <c r="G111" s="7" t="s">
        <v>1166</v>
      </c>
      <c r="H111" s="7" t="s">
        <v>180</v>
      </c>
      <c r="I111" s="7" t="s">
        <v>408</v>
      </c>
      <c r="J111" s="7" t="s">
        <v>8</v>
      </c>
      <c r="K111" s="11">
        <v>578296896.72469592</v>
      </c>
      <c r="L111" s="9">
        <v>0</v>
      </c>
      <c r="M111" s="9">
        <v>0</v>
      </c>
      <c r="N111" s="7" t="s">
        <v>9</v>
      </c>
      <c r="O111" s="9">
        <v>4.0000000000000002E-4</v>
      </c>
      <c r="P111" s="9" t="s">
        <v>1593</v>
      </c>
      <c r="Q111" s="9">
        <v>1.01E-2</v>
      </c>
      <c r="R111" s="11">
        <v>827386.00136537803</v>
      </c>
      <c r="S111" s="11">
        <v>0</v>
      </c>
      <c r="T111" s="11">
        <v>0</v>
      </c>
      <c r="U111" s="11">
        <v>289402</v>
      </c>
      <c r="V111" s="11">
        <v>231109</v>
      </c>
      <c r="W111" s="11">
        <v>269083</v>
      </c>
      <c r="X111" s="11">
        <v>37792</v>
      </c>
      <c r="Y111" s="11"/>
      <c r="Z111" s="11"/>
      <c r="AA111" s="9">
        <v>5.4045778605279499E-3</v>
      </c>
      <c r="AB111" s="28">
        <f t="shared" si="18"/>
        <v>789594</v>
      </c>
      <c r="AC111" s="14">
        <f t="shared" si="19"/>
        <v>0</v>
      </c>
      <c r="AD111" s="14">
        <f t="shared" si="20"/>
        <v>0.29269346018333475</v>
      </c>
      <c r="AE111" s="9">
        <f t="shared" si="21"/>
        <v>0</v>
      </c>
      <c r="AF111" s="9">
        <f t="shared" si="22"/>
        <v>3.9963728200675746E-4</v>
      </c>
      <c r="AG111" s="26">
        <f t="shared" si="23"/>
        <v>6.7699561021751543E-3</v>
      </c>
    </row>
    <row r="112" spans="1:33" x14ac:dyDescent="0.2">
      <c r="A112" s="6" t="s">
        <v>193</v>
      </c>
      <c r="B112" s="6" t="s">
        <v>199</v>
      </c>
      <c r="C112" s="6" t="s">
        <v>199</v>
      </c>
      <c r="D112" s="7" t="s">
        <v>200</v>
      </c>
      <c r="E112" s="7" t="s">
        <v>1181</v>
      </c>
      <c r="F112" s="7" t="s">
        <v>1160</v>
      </c>
      <c r="G112" s="7" t="s">
        <v>1197</v>
      </c>
      <c r="H112" s="7" t="s">
        <v>202</v>
      </c>
      <c r="I112" s="7" t="s">
        <v>1178</v>
      </c>
      <c r="J112" s="7" t="s">
        <v>8</v>
      </c>
      <c r="K112" s="11">
        <v>2810114778</v>
      </c>
      <c r="L112" s="9">
        <v>1.4999999999999999E-2</v>
      </c>
      <c r="M112" s="9"/>
      <c r="N112" s="7"/>
      <c r="O112" s="9">
        <v>1.5E-3</v>
      </c>
      <c r="P112" s="9">
        <v>7.5000000000000002E-4</v>
      </c>
      <c r="Q112" s="9">
        <v>0.02</v>
      </c>
      <c r="R112" s="11">
        <v>49471016</v>
      </c>
      <c r="S112" s="11">
        <v>42343843</v>
      </c>
      <c r="T112" s="11"/>
      <c r="U112" s="11">
        <v>0</v>
      </c>
      <c r="V112" s="11">
        <v>4607383</v>
      </c>
      <c r="W112" s="11">
        <v>1552652</v>
      </c>
      <c r="X112" s="11">
        <v>967138</v>
      </c>
      <c r="Y112" s="11"/>
      <c r="Z112" s="11"/>
      <c r="AA112" s="9"/>
      <c r="AB112" s="28">
        <f t="shared" si="18"/>
        <v>48503878</v>
      </c>
      <c r="AC112" s="14">
        <f t="shared" si="19"/>
        <v>0.87299912390510304</v>
      </c>
      <c r="AD112" s="14">
        <f t="shared" si="20"/>
        <v>9.4989992346591334E-2</v>
      </c>
      <c r="AE112" s="9">
        <f t="shared" si="21"/>
        <v>1.5068367787502522E-2</v>
      </c>
      <c r="AF112" s="9">
        <f t="shared" si="22"/>
        <v>1.639571107938567E-3</v>
      </c>
      <c r="AG112" s="26">
        <f t="shared" si="23"/>
        <v>1.7260461522685889E-2</v>
      </c>
    </row>
    <row r="113" spans="1:33" x14ac:dyDescent="0.2">
      <c r="A113" s="6" t="s">
        <v>193</v>
      </c>
      <c r="B113" s="6" t="s">
        <v>197</v>
      </c>
      <c r="C113" s="6" t="s">
        <v>197</v>
      </c>
      <c r="D113" s="7" t="s">
        <v>198</v>
      </c>
      <c r="E113" s="7" t="s">
        <v>1181</v>
      </c>
      <c r="F113" s="7" t="s">
        <v>1160</v>
      </c>
      <c r="G113" s="7" t="s">
        <v>673</v>
      </c>
      <c r="H113" s="7" t="s">
        <v>1397</v>
      </c>
      <c r="I113" s="7" t="s">
        <v>1178</v>
      </c>
      <c r="J113" s="7" t="s">
        <v>8</v>
      </c>
      <c r="K113" s="11">
        <v>281764083</v>
      </c>
      <c r="L113" s="9">
        <v>1.4999999999999999E-2</v>
      </c>
      <c r="M113" s="9"/>
      <c r="N113" s="7"/>
      <c r="O113" s="9">
        <v>1E-3</v>
      </c>
      <c r="P113" s="9">
        <v>7.5000000000000002E-4</v>
      </c>
      <c r="Q113" s="9">
        <v>0.02</v>
      </c>
      <c r="R113" s="11">
        <v>4714002</v>
      </c>
      <c r="S113" s="11">
        <v>3664352</v>
      </c>
      <c r="T113" s="11"/>
      <c r="U113" s="11">
        <v>0</v>
      </c>
      <c r="V113" s="11">
        <v>449745</v>
      </c>
      <c r="W113" s="11">
        <v>595190</v>
      </c>
      <c r="X113" s="11">
        <v>4715</v>
      </c>
      <c r="Y113" s="11"/>
      <c r="Z113" s="11"/>
      <c r="AA113" s="9"/>
      <c r="AB113" s="28">
        <f t="shared" si="18"/>
        <v>4709287</v>
      </c>
      <c r="AC113" s="14">
        <f t="shared" si="19"/>
        <v>0.77811184580595749</v>
      </c>
      <c r="AD113" s="14">
        <f t="shared" si="20"/>
        <v>9.5501718200653299E-2</v>
      </c>
      <c r="AE113" s="9">
        <f t="shared" si="21"/>
        <v>1.300503584766693E-2</v>
      </c>
      <c r="AF113" s="9">
        <f t="shared" si="22"/>
        <v>1.5961757624019099E-3</v>
      </c>
      <c r="AG113" s="26">
        <f t="shared" si="23"/>
        <v>1.6713581624241299E-2</v>
      </c>
    </row>
    <row r="114" spans="1:33" x14ac:dyDescent="0.2">
      <c r="A114" s="6" t="s">
        <v>193</v>
      </c>
      <c r="B114" s="6" t="s">
        <v>194</v>
      </c>
      <c r="C114" s="6" t="s">
        <v>194</v>
      </c>
      <c r="D114" s="7" t="s">
        <v>195</v>
      </c>
      <c r="E114" s="7" t="s">
        <v>1181</v>
      </c>
      <c r="F114" s="7" t="s">
        <v>1160</v>
      </c>
      <c r="G114" s="7" t="s">
        <v>673</v>
      </c>
      <c r="H114" s="7" t="s">
        <v>1396</v>
      </c>
      <c r="I114" s="7" t="s">
        <v>1178</v>
      </c>
      <c r="J114" s="7" t="s">
        <v>8</v>
      </c>
      <c r="K114" s="11">
        <v>172211425</v>
      </c>
      <c r="L114" s="9">
        <v>1.4999999999999999E-2</v>
      </c>
      <c r="M114" s="9"/>
      <c r="N114" s="7"/>
      <c r="O114" s="9">
        <v>1E-3</v>
      </c>
      <c r="P114" s="9">
        <v>7.5000000000000002E-4</v>
      </c>
      <c r="Q114" s="9">
        <v>0.02</v>
      </c>
      <c r="R114" s="11">
        <v>713711</v>
      </c>
      <c r="S114" s="11">
        <v>0</v>
      </c>
      <c r="T114" s="11"/>
      <c r="U114" s="11">
        <v>0</v>
      </c>
      <c r="V114" s="11">
        <v>240208</v>
      </c>
      <c r="W114" s="11">
        <v>472278</v>
      </c>
      <c r="X114" s="11">
        <v>1255</v>
      </c>
      <c r="Y114" s="11"/>
      <c r="Z114" s="11"/>
      <c r="AA114" s="9"/>
      <c r="AB114" s="28">
        <f t="shared" si="18"/>
        <v>712486</v>
      </c>
      <c r="AC114" s="14">
        <f t="shared" si="19"/>
        <v>0</v>
      </c>
      <c r="AD114" s="14">
        <f t="shared" si="20"/>
        <v>0.33714065960594314</v>
      </c>
      <c r="AE114" s="9">
        <f t="shared" si="21"/>
        <v>0</v>
      </c>
      <c r="AF114" s="9">
        <f t="shared" si="22"/>
        <v>1.394843576725528E-3</v>
      </c>
      <c r="AG114" s="26">
        <f t="shared" si="23"/>
        <v>4.1372748643128641E-3</v>
      </c>
    </row>
    <row r="115" spans="1:33" x14ac:dyDescent="0.2">
      <c r="A115" s="6" t="s">
        <v>193</v>
      </c>
      <c r="B115" s="6" t="s">
        <v>203</v>
      </c>
      <c r="C115" s="6" t="s">
        <v>203</v>
      </c>
      <c r="D115" s="7" t="s">
        <v>204</v>
      </c>
      <c r="E115" s="7" t="s">
        <v>1181</v>
      </c>
      <c r="F115" s="7" t="s">
        <v>1160</v>
      </c>
      <c r="G115" s="7" t="s">
        <v>673</v>
      </c>
      <c r="H115" s="7" t="s">
        <v>1396</v>
      </c>
      <c r="I115" s="7" t="s">
        <v>1178</v>
      </c>
      <c r="J115" s="7" t="s">
        <v>8</v>
      </c>
      <c r="K115" s="11">
        <v>103654224</v>
      </c>
      <c r="L115" s="9">
        <v>0.02</v>
      </c>
      <c r="M115" s="9"/>
      <c r="N115" s="7"/>
      <c r="O115" s="9">
        <v>1E-3</v>
      </c>
      <c r="P115" s="9">
        <v>7.5000000000000002E-4</v>
      </c>
      <c r="Q115" s="9">
        <v>0.02</v>
      </c>
      <c r="R115" s="11">
        <v>1248008</v>
      </c>
      <c r="S115" s="11">
        <v>494897</v>
      </c>
      <c r="T115" s="11"/>
      <c r="U115" s="11">
        <v>0</v>
      </c>
      <c r="V115" s="11">
        <v>244045</v>
      </c>
      <c r="W115" s="11">
        <v>488080</v>
      </c>
      <c r="X115" s="11">
        <v>20986</v>
      </c>
      <c r="Y115" s="11"/>
      <c r="Z115" s="11"/>
      <c r="AA115" s="9"/>
      <c r="AB115" s="28">
        <f t="shared" si="18"/>
        <v>1227022</v>
      </c>
      <c r="AC115" s="14">
        <f t="shared" si="19"/>
        <v>0.40333180660167461</v>
      </c>
      <c r="AD115" s="14">
        <f t="shared" si="20"/>
        <v>0.19889211440381671</v>
      </c>
      <c r="AE115" s="9">
        <f t="shared" si="21"/>
        <v>4.7744991077257014E-3</v>
      </c>
      <c r="AF115" s="9">
        <f t="shared" si="22"/>
        <v>2.3544144230919139E-3</v>
      </c>
      <c r="AG115" s="26">
        <f t="shared" si="23"/>
        <v>1.1837645902399501E-2</v>
      </c>
    </row>
    <row r="116" spans="1:33" x14ac:dyDescent="0.2">
      <c r="A116" s="6" t="s">
        <v>1456</v>
      </c>
      <c r="B116" s="6" t="s">
        <v>1448</v>
      </c>
      <c r="C116" s="6" t="s">
        <v>60</v>
      </c>
      <c r="D116" s="7" t="s">
        <v>1449</v>
      </c>
      <c r="E116" s="7" t="s">
        <v>3</v>
      </c>
      <c r="F116" s="7" t="s">
        <v>1160</v>
      </c>
      <c r="G116" s="7" t="s">
        <v>1450</v>
      </c>
      <c r="H116" s="7" t="s">
        <v>1410</v>
      </c>
      <c r="I116" s="7" t="s">
        <v>1178</v>
      </c>
      <c r="J116" s="7" t="s">
        <v>8</v>
      </c>
      <c r="K116" s="11">
        <v>325882281</v>
      </c>
      <c r="L116" s="9">
        <v>1.7500000000000002E-2</v>
      </c>
      <c r="M116" s="9" t="s">
        <v>1594</v>
      </c>
      <c r="N116" s="7" t="s">
        <v>9</v>
      </c>
      <c r="O116" s="9" t="s">
        <v>1503</v>
      </c>
      <c r="P116" s="9">
        <v>0.01</v>
      </c>
      <c r="Q116" s="9">
        <v>0.01</v>
      </c>
      <c r="R116" s="11">
        <v>14462554</v>
      </c>
      <c r="S116" s="11">
        <v>5759799</v>
      </c>
      <c r="T116" s="11">
        <v>5441038</v>
      </c>
      <c r="U116" s="11">
        <v>0</v>
      </c>
      <c r="V116" s="11">
        <v>294062</v>
      </c>
      <c r="W116" s="11">
        <v>1287294</v>
      </c>
      <c r="X116" s="11">
        <v>1680361</v>
      </c>
      <c r="Y116" s="11">
        <v>0</v>
      </c>
      <c r="Z116" s="11">
        <v>0</v>
      </c>
      <c r="AA116" s="9">
        <v>3.4362099999999999E-3</v>
      </c>
      <c r="AB116" s="28">
        <f t="shared" si="18"/>
        <v>7341155</v>
      </c>
      <c r="AC116" s="14">
        <f t="shared" si="19"/>
        <v>0.78459029948284709</v>
      </c>
      <c r="AD116" s="14">
        <f t="shared" si="20"/>
        <v>4.0056639588729563E-2</v>
      </c>
      <c r="AE116" s="9">
        <f t="shared" si="21"/>
        <v>1.7674477367488416E-2</v>
      </c>
      <c r="AF116" s="9">
        <f t="shared" si="22"/>
        <v>9.0235651689206137E-4</v>
      </c>
      <c r="AG116" s="26">
        <f t="shared" si="23"/>
        <v>2.5963224900819353E-2</v>
      </c>
    </row>
    <row r="117" spans="1:33" x14ac:dyDescent="0.2">
      <c r="A117" s="6" t="s">
        <v>1456</v>
      </c>
      <c r="B117" s="6" t="s">
        <v>1448</v>
      </c>
      <c r="C117" s="6" t="s">
        <v>88</v>
      </c>
      <c r="D117" s="7" t="s">
        <v>1452</v>
      </c>
      <c r="E117" s="7" t="s">
        <v>3</v>
      </c>
      <c r="F117" s="7" t="s">
        <v>1160</v>
      </c>
      <c r="G117" s="7" t="s">
        <v>1450</v>
      </c>
      <c r="H117" s="7" t="s">
        <v>1410</v>
      </c>
      <c r="I117" s="7" t="s">
        <v>1178</v>
      </c>
      <c r="J117" s="7" t="s">
        <v>8</v>
      </c>
      <c r="K117" s="11">
        <v>120917388</v>
      </c>
      <c r="L117" s="9">
        <v>1.4E-2</v>
      </c>
      <c r="M117" s="9" t="s">
        <v>1594</v>
      </c>
      <c r="N117" s="7" t="s">
        <v>9</v>
      </c>
      <c r="O117" s="9" t="s">
        <v>1503</v>
      </c>
      <c r="P117" s="9">
        <v>0.01</v>
      </c>
      <c r="Q117" s="9">
        <v>0.01</v>
      </c>
      <c r="R117" s="11">
        <v>4897698</v>
      </c>
      <c r="S117" s="11">
        <v>1710514</v>
      </c>
      <c r="T117" s="11">
        <v>1979013</v>
      </c>
      <c r="U117" s="11">
        <v>0</v>
      </c>
      <c r="V117" s="11">
        <v>108143</v>
      </c>
      <c r="W117" s="11">
        <v>483706</v>
      </c>
      <c r="X117" s="11">
        <v>616322</v>
      </c>
      <c r="Y117" s="11">
        <v>0</v>
      </c>
      <c r="Z117" s="11">
        <v>0</v>
      </c>
      <c r="AA117" s="9">
        <v>2.9564499999999998E-3</v>
      </c>
      <c r="AB117" s="28">
        <f t="shared" si="18"/>
        <v>2302363</v>
      </c>
      <c r="AC117" s="14">
        <f t="shared" si="19"/>
        <v>0.74293845062659536</v>
      </c>
      <c r="AD117" s="14">
        <f t="shared" si="20"/>
        <v>4.6970438631962035E-2</v>
      </c>
      <c r="AE117" s="9">
        <f t="shared" si="21"/>
        <v>1.4146137526556562E-2</v>
      </c>
      <c r="AF117" s="9">
        <f t="shared" si="22"/>
        <v>8.9435441658729839E-4</v>
      </c>
      <c r="AG117" s="26">
        <f t="shared" si="23"/>
        <v>2.1997243372083093E-2</v>
      </c>
    </row>
    <row r="118" spans="1:33" x14ac:dyDescent="0.2">
      <c r="A118" s="6" t="s">
        <v>1456</v>
      </c>
      <c r="B118" s="6" t="s">
        <v>1446</v>
      </c>
      <c r="C118" s="6" t="s">
        <v>60</v>
      </c>
      <c r="D118" s="7" t="s">
        <v>1447</v>
      </c>
      <c r="E118" s="7" t="s">
        <v>3</v>
      </c>
      <c r="F118" s="7" t="s">
        <v>1160</v>
      </c>
      <c r="G118" s="7" t="s">
        <v>1226</v>
      </c>
      <c r="H118" s="7" t="s">
        <v>1410</v>
      </c>
      <c r="I118" s="7" t="s">
        <v>1178</v>
      </c>
      <c r="J118" s="7" t="s">
        <v>8</v>
      </c>
      <c r="K118" s="11">
        <v>710188590</v>
      </c>
      <c r="L118" s="9">
        <v>1.7500000000000002E-2</v>
      </c>
      <c r="M118" s="9" t="s">
        <v>1594</v>
      </c>
      <c r="N118" s="7" t="s">
        <v>9</v>
      </c>
      <c r="O118" s="9" t="s">
        <v>1503</v>
      </c>
      <c r="P118" s="9">
        <v>0.01</v>
      </c>
      <c r="Q118" s="9">
        <v>0.01</v>
      </c>
      <c r="R118" s="11">
        <v>30696442</v>
      </c>
      <c r="S118" s="11">
        <v>12654943</v>
      </c>
      <c r="T118" s="11">
        <v>13133059</v>
      </c>
      <c r="U118" s="11">
        <v>0</v>
      </c>
      <c r="V118" s="11">
        <v>643704</v>
      </c>
      <c r="W118" s="11">
        <v>1481872</v>
      </c>
      <c r="X118" s="11">
        <v>2782864</v>
      </c>
      <c r="Y118" s="11">
        <v>0</v>
      </c>
      <c r="Z118" s="11">
        <v>0</v>
      </c>
      <c r="AA118" s="9">
        <v>0</v>
      </c>
      <c r="AB118" s="28">
        <f t="shared" si="18"/>
        <v>14780519</v>
      </c>
      <c r="AC118" s="14">
        <f t="shared" si="19"/>
        <v>0.85619070615855908</v>
      </c>
      <c r="AD118" s="14">
        <f t="shared" si="20"/>
        <v>4.3550838776365022E-2</v>
      </c>
      <c r="AE118" s="9">
        <f t="shared" si="21"/>
        <v>1.7819130267919397E-2</v>
      </c>
      <c r="AF118" s="9">
        <f t="shared" si="22"/>
        <v>9.0638459849094451E-4</v>
      </c>
      <c r="AG118" s="26">
        <f t="shared" si="23"/>
        <v>2.0812104289087495E-2</v>
      </c>
    </row>
    <row r="119" spans="1:33" x14ac:dyDescent="0.2">
      <c r="A119" s="6" t="s">
        <v>1456</v>
      </c>
      <c r="B119" s="6" t="s">
        <v>1446</v>
      </c>
      <c r="C119" s="6" t="s">
        <v>88</v>
      </c>
      <c r="D119" s="7" t="s">
        <v>1451</v>
      </c>
      <c r="E119" s="7" t="s">
        <v>3</v>
      </c>
      <c r="F119" s="7" t="s">
        <v>1160</v>
      </c>
      <c r="G119" s="7" t="s">
        <v>1226</v>
      </c>
      <c r="H119" s="7" t="s">
        <v>1410</v>
      </c>
      <c r="I119" s="7" t="s">
        <v>1178</v>
      </c>
      <c r="J119" s="7" t="s">
        <v>8</v>
      </c>
      <c r="K119" s="11">
        <v>361281504</v>
      </c>
      <c r="L119" s="9">
        <v>1.4E-2</v>
      </c>
      <c r="M119" s="9" t="s">
        <v>1594</v>
      </c>
      <c r="N119" s="7" t="s">
        <v>9</v>
      </c>
      <c r="O119" s="9" t="s">
        <v>1502</v>
      </c>
      <c r="P119" s="9">
        <v>0.01</v>
      </c>
      <c r="Q119" s="9">
        <v>0.01</v>
      </c>
      <c r="R119" s="11">
        <v>14337106</v>
      </c>
      <c r="S119" s="11">
        <v>5107945</v>
      </c>
      <c r="T119" s="11">
        <v>6736545</v>
      </c>
      <c r="U119" s="11">
        <v>0</v>
      </c>
      <c r="V119" s="11">
        <v>323887</v>
      </c>
      <c r="W119" s="11">
        <v>757128</v>
      </c>
      <c r="X119" s="11">
        <v>1411601</v>
      </c>
      <c r="Y119" s="11">
        <v>0</v>
      </c>
      <c r="Z119" s="11">
        <v>0</v>
      </c>
      <c r="AA119" s="9">
        <v>0</v>
      </c>
      <c r="AB119" s="28">
        <f t="shared" si="18"/>
        <v>6188960</v>
      </c>
      <c r="AC119" s="14">
        <f t="shared" si="19"/>
        <v>0.82533171970734986</v>
      </c>
      <c r="AD119" s="14">
        <f t="shared" si="20"/>
        <v>5.2333025257878543E-2</v>
      </c>
      <c r="AE119" s="9">
        <f t="shared" si="21"/>
        <v>1.4138407151892282E-2</v>
      </c>
      <c r="AF119" s="9">
        <f t="shared" si="22"/>
        <v>8.9649482858663036E-4</v>
      </c>
      <c r="AG119" s="26">
        <f t="shared" si="23"/>
        <v>1.7130575275727374E-2</v>
      </c>
    </row>
    <row r="120" spans="1:33" x14ac:dyDescent="0.2">
      <c r="A120" s="6" t="s">
        <v>1457</v>
      </c>
      <c r="B120" s="6" t="s">
        <v>205</v>
      </c>
      <c r="C120" s="6" t="s">
        <v>206</v>
      </c>
      <c r="D120" s="7" t="s">
        <v>207</v>
      </c>
      <c r="E120" s="7" t="s">
        <v>1181</v>
      </c>
      <c r="F120" s="7" t="s">
        <v>1160</v>
      </c>
      <c r="G120" s="7" t="s">
        <v>1166</v>
      </c>
      <c r="H120" s="7" t="s">
        <v>17</v>
      </c>
      <c r="I120" s="7" t="s">
        <v>408</v>
      </c>
      <c r="J120" s="7" t="s">
        <v>8</v>
      </c>
      <c r="K120" s="11">
        <v>1058468011.608759</v>
      </c>
      <c r="L120" s="9" t="s">
        <v>1542</v>
      </c>
      <c r="M120" s="9" t="s">
        <v>403</v>
      </c>
      <c r="N120" s="7"/>
      <c r="O120" s="9" t="s">
        <v>1582</v>
      </c>
      <c r="P120" s="9">
        <v>5.2500000000000003E-3</v>
      </c>
      <c r="Q120" s="9"/>
      <c r="R120" s="11">
        <v>24676708</v>
      </c>
      <c r="S120" s="11">
        <v>21172127</v>
      </c>
      <c r="T120" s="11"/>
      <c r="U120" s="11">
        <v>529298</v>
      </c>
      <c r="V120" s="11">
        <v>1058596</v>
      </c>
      <c r="W120" s="11">
        <v>1660763</v>
      </c>
      <c r="X120" s="11">
        <v>255924</v>
      </c>
      <c r="Y120" s="11"/>
      <c r="Z120" s="11"/>
      <c r="AA120" s="9">
        <v>2.9870000000000001E-3</v>
      </c>
      <c r="AB120" s="28">
        <f t="shared" si="18"/>
        <v>24420784</v>
      </c>
      <c r="AC120" s="14">
        <f t="shared" si="19"/>
        <v>0.86697163367072905</v>
      </c>
      <c r="AD120" s="14">
        <f t="shared" si="20"/>
        <v>4.3348157864219264E-2</v>
      </c>
      <c r="AE120" s="9">
        <f t="shared" si="21"/>
        <v>2.0002613936174238E-2</v>
      </c>
      <c r="AF120" s="9">
        <f t="shared" si="22"/>
        <v>1.0001209185254889E-3</v>
      </c>
      <c r="AG120" s="26">
        <f t="shared" si="23"/>
        <v>2.6058820529448971E-2</v>
      </c>
    </row>
    <row r="121" spans="1:33" x14ac:dyDescent="0.2">
      <c r="A121" s="6" t="s">
        <v>1457</v>
      </c>
      <c r="B121" s="6" t="s">
        <v>205</v>
      </c>
      <c r="C121" s="6" t="s">
        <v>208</v>
      </c>
      <c r="D121" s="7" t="s">
        <v>209</v>
      </c>
      <c r="E121" s="7" t="s">
        <v>1181</v>
      </c>
      <c r="F121" s="7" t="s">
        <v>1160</v>
      </c>
      <c r="G121" s="7" t="s">
        <v>1166</v>
      </c>
      <c r="H121" s="7" t="s">
        <v>17</v>
      </c>
      <c r="I121" s="7" t="s">
        <v>408</v>
      </c>
      <c r="J121" s="7" t="s">
        <v>8</v>
      </c>
      <c r="K121" s="11">
        <v>209193690.56698802</v>
      </c>
      <c r="L121" s="9" t="s">
        <v>1543</v>
      </c>
      <c r="M121" s="9" t="s">
        <v>403</v>
      </c>
      <c r="N121" s="7"/>
      <c r="O121" s="9" t="s">
        <v>1582</v>
      </c>
      <c r="P121" s="9">
        <v>5.2500000000000003E-3</v>
      </c>
      <c r="Q121" s="9"/>
      <c r="R121" s="11">
        <v>2157676</v>
      </c>
      <c r="S121" s="11">
        <v>1465037</v>
      </c>
      <c r="T121" s="11"/>
      <c r="U121" s="11">
        <v>104610</v>
      </c>
      <c r="V121" s="11">
        <v>209219</v>
      </c>
      <c r="W121" s="11">
        <v>328230</v>
      </c>
      <c r="X121" s="11">
        <v>50580</v>
      </c>
      <c r="Y121" s="11"/>
      <c r="Z121" s="11"/>
      <c r="AA121" s="9">
        <v>2.9870000000000001E-3</v>
      </c>
      <c r="AB121" s="28">
        <f t="shared" si="18"/>
        <v>2107096</v>
      </c>
      <c r="AC121" s="14">
        <f t="shared" si="19"/>
        <v>0.69528725791326074</v>
      </c>
      <c r="AD121" s="14">
        <f t="shared" si="20"/>
        <v>9.929258087908667E-2</v>
      </c>
      <c r="AE121" s="9">
        <f t="shared" si="21"/>
        <v>7.0032561499786998E-3</v>
      </c>
      <c r="AF121" s="9">
        <f t="shared" si="22"/>
        <v>1.0001209856422696E-3</v>
      </c>
      <c r="AG121" s="26">
        <f t="shared" si="23"/>
        <v>1.3059464395503676E-2</v>
      </c>
    </row>
    <row r="122" spans="1:33" x14ac:dyDescent="0.2">
      <c r="A122" s="6" t="s">
        <v>1457</v>
      </c>
      <c r="B122" s="6" t="s">
        <v>1302</v>
      </c>
      <c r="C122" s="6" t="s">
        <v>1303</v>
      </c>
      <c r="D122" s="7" t="s">
        <v>265</v>
      </c>
      <c r="E122" s="7" t="s">
        <v>1181</v>
      </c>
      <c r="F122" s="7" t="s">
        <v>1160</v>
      </c>
      <c r="G122" s="7" t="s">
        <v>673</v>
      </c>
      <c r="H122" s="7" t="s">
        <v>6</v>
      </c>
      <c r="I122" s="7" t="s">
        <v>1178</v>
      </c>
      <c r="J122" s="7" t="s">
        <v>8</v>
      </c>
      <c r="K122" s="11">
        <v>6911993684.2326241</v>
      </c>
      <c r="L122" s="9" t="s">
        <v>1544</v>
      </c>
      <c r="M122" s="9"/>
      <c r="N122" s="7"/>
      <c r="O122" s="9" t="s">
        <v>1583</v>
      </c>
      <c r="P122" s="9">
        <v>4.8999999999999998E-3</v>
      </c>
      <c r="Q122" s="9"/>
      <c r="R122" s="11">
        <v>37058321</v>
      </c>
      <c r="S122" s="11">
        <v>19675940</v>
      </c>
      <c r="T122" s="11"/>
      <c r="U122" s="11">
        <v>1363560</v>
      </c>
      <c r="V122" s="11">
        <v>3756018</v>
      </c>
      <c r="W122" s="11">
        <v>5765516</v>
      </c>
      <c r="X122" s="11">
        <v>6497287</v>
      </c>
      <c r="Y122" s="11"/>
      <c r="Z122" s="11"/>
      <c r="AA122" s="9"/>
      <c r="AB122" s="28">
        <f t="shared" si="18"/>
        <v>30561034</v>
      </c>
      <c r="AC122" s="14">
        <f t="shared" si="19"/>
        <v>0.64382442033865739</v>
      </c>
      <c r="AD122" s="14">
        <f t="shared" si="20"/>
        <v>0.12290218976229665</v>
      </c>
      <c r="AE122" s="9">
        <f t="shared" si="21"/>
        <v>2.8466374390480136E-3</v>
      </c>
      <c r="AF122" s="9">
        <f t="shared" si="22"/>
        <v>5.4340587847585635E-4</v>
      </c>
      <c r="AG122" s="26">
        <f t="shared" si="23"/>
        <v>4.4214499312571227E-3</v>
      </c>
    </row>
    <row r="123" spans="1:33" x14ac:dyDescent="0.2">
      <c r="A123" s="6" t="s">
        <v>1457</v>
      </c>
      <c r="B123" s="6" t="s">
        <v>1302</v>
      </c>
      <c r="C123" s="6" t="s">
        <v>1311</v>
      </c>
      <c r="D123" s="7" t="s">
        <v>264</v>
      </c>
      <c r="E123" s="7" t="s">
        <v>1181</v>
      </c>
      <c r="F123" s="7" t="s">
        <v>1160</v>
      </c>
      <c r="G123" s="7" t="s">
        <v>673</v>
      </c>
      <c r="H123" s="7" t="s">
        <v>6</v>
      </c>
      <c r="I123" s="7" t="s">
        <v>1178</v>
      </c>
      <c r="J123" s="7" t="s">
        <v>8</v>
      </c>
      <c r="K123" s="11">
        <v>1644488063.2615201</v>
      </c>
      <c r="L123" s="9">
        <v>2.8500000000000001E-3</v>
      </c>
      <c r="M123" s="9"/>
      <c r="N123" s="7"/>
      <c r="O123" s="9" t="s">
        <v>1583</v>
      </c>
      <c r="P123" s="9">
        <v>4.8999999999999998E-3</v>
      </c>
      <c r="Q123" s="9"/>
      <c r="R123" s="11">
        <v>23757445</v>
      </c>
      <c r="S123" s="11">
        <v>19621862</v>
      </c>
      <c r="T123" s="11"/>
      <c r="U123" s="11">
        <v>324415</v>
      </c>
      <c r="V123" s="11">
        <v>893625</v>
      </c>
      <c r="W123" s="11">
        <v>1371721</v>
      </c>
      <c r="X123" s="11">
        <v>1545822</v>
      </c>
      <c r="Y123" s="11"/>
      <c r="Z123" s="11"/>
      <c r="AA123" s="9"/>
      <c r="AB123" s="28">
        <f t="shared" si="18"/>
        <v>22211623</v>
      </c>
      <c r="AC123" s="14">
        <f t="shared" si="19"/>
        <v>0.8834051433341904</v>
      </c>
      <c r="AD123" s="14">
        <f t="shared" si="20"/>
        <v>4.0232314405840582E-2</v>
      </c>
      <c r="AE123" s="9">
        <f t="shared" si="21"/>
        <v>1.1931896885334563E-2</v>
      </c>
      <c r="AF123" s="9">
        <f t="shared" si="22"/>
        <v>5.4340619428253545E-4</v>
      </c>
      <c r="AG123" s="26">
        <f t="shared" si="23"/>
        <v>1.3506709775653582E-2</v>
      </c>
    </row>
    <row r="124" spans="1:33" x14ac:dyDescent="0.2">
      <c r="A124" s="6" t="s">
        <v>1457</v>
      </c>
      <c r="B124" s="6" t="s">
        <v>1308</v>
      </c>
      <c r="C124" s="6" t="s">
        <v>1309</v>
      </c>
      <c r="D124" s="7" t="s">
        <v>218</v>
      </c>
      <c r="E124" s="7" t="s">
        <v>1181</v>
      </c>
      <c r="F124" s="7" t="s">
        <v>1160</v>
      </c>
      <c r="G124" s="7" t="s">
        <v>673</v>
      </c>
      <c r="H124" s="7" t="s">
        <v>159</v>
      </c>
      <c r="I124" s="7" t="s">
        <v>408</v>
      </c>
      <c r="J124" s="7" t="s">
        <v>8</v>
      </c>
      <c r="K124" s="11">
        <v>775284289.46575296</v>
      </c>
      <c r="L124" s="9" t="s">
        <v>1545</v>
      </c>
      <c r="M124" s="9"/>
      <c r="N124" s="7"/>
      <c r="O124" s="9" t="s">
        <v>1582</v>
      </c>
      <c r="P124" s="9">
        <v>5.2500000000000003E-3</v>
      </c>
      <c r="Q124" s="9"/>
      <c r="R124" s="11">
        <v>15179101.43</v>
      </c>
      <c r="S124" s="11">
        <v>12106759</v>
      </c>
      <c r="T124" s="11"/>
      <c r="U124" s="11">
        <v>387444</v>
      </c>
      <c r="V124" s="11">
        <v>709252</v>
      </c>
      <c r="W124" s="11">
        <v>1730755</v>
      </c>
      <c r="X124" s="11">
        <v>244891.43</v>
      </c>
      <c r="Y124" s="11"/>
      <c r="Z124" s="11"/>
      <c r="AA124" s="9">
        <v>3.2780000000000001E-3</v>
      </c>
      <c r="AB124" s="28">
        <f t="shared" si="18"/>
        <v>14934210</v>
      </c>
      <c r="AC124" s="14">
        <f t="shared" si="19"/>
        <v>0.8106728779091763</v>
      </c>
      <c r="AD124" s="14">
        <f t="shared" si="20"/>
        <v>4.7491765550370595E-2</v>
      </c>
      <c r="AE124" s="9">
        <f t="shared" si="21"/>
        <v>1.5615896213172005E-2</v>
      </c>
      <c r="AF124" s="9">
        <f t="shared" si="22"/>
        <v>9.1482828897351235E-4</v>
      </c>
      <c r="AG124" s="26">
        <f t="shared" si="23"/>
        <v>2.2540882278049432E-2</v>
      </c>
    </row>
    <row r="125" spans="1:33" x14ac:dyDescent="0.2">
      <c r="A125" s="6" t="s">
        <v>1457</v>
      </c>
      <c r="B125" s="6" t="s">
        <v>210</v>
      </c>
      <c r="C125" s="6" t="s">
        <v>211</v>
      </c>
      <c r="D125" s="7" t="s">
        <v>212</v>
      </c>
      <c r="E125" s="7" t="s">
        <v>1181</v>
      </c>
      <c r="F125" s="7" t="s">
        <v>1160</v>
      </c>
      <c r="G125" s="7" t="s">
        <v>673</v>
      </c>
      <c r="H125" s="7" t="s">
        <v>173</v>
      </c>
      <c r="I125" s="7" t="s">
        <v>1178</v>
      </c>
      <c r="J125" s="7" t="s">
        <v>8</v>
      </c>
      <c r="K125" s="11">
        <v>882719427.33978295</v>
      </c>
      <c r="L125" s="9" t="s">
        <v>1546</v>
      </c>
      <c r="M125" s="9"/>
      <c r="N125" s="7"/>
      <c r="O125" s="9" t="s">
        <v>1582</v>
      </c>
      <c r="P125" s="9">
        <v>5.2500000000000003E-3</v>
      </c>
      <c r="Q125" s="9"/>
      <c r="R125" s="11">
        <v>15044319</v>
      </c>
      <c r="S125" s="11">
        <v>11753582</v>
      </c>
      <c r="T125" s="11"/>
      <c r="U125" s="11">
        <v>441651</v>
      </c>
      <c r="V125" s="11">
        <v>883300</v>
      </c>
      <c r="W125" s="11">
        <v>1835168</v>
      </c>
      <c r="X125" s="11">
        <v>130618</v>
      </c>
      <c r="Y125" s="11"/>
      <c r="Z125" s="11"/>
      <c r="AA125" s="9"/>
      <c r="AB125" s="28">
        <f t="shared" si="18"/>
        <v>14913701</v>
      </c>
      <c r="AC125" s="14">
        <f t="shared" si="19"/>
        <v>0.78810631914908313</v>
      </c>
      <c r="AD125" s="14">
        <f t="shared" si="20"/>
        <v>5.9227417795220651E-2</v>
      </c>
      <c r="AE125" s="9">
        <f t="shared" si="21"/>
        <v>1.3315195786979914E-2</v>
      </c>
      <c r="AF125" s="9">
        <f t="shared" si="22"/>
        <v>1.0006577091680952E-3</v>
      </c>
      <c r="AG125" s="26">
        <f t="shared" si="23"/>
        <v>1.6895177038240609E-2</v>
      </c>
    </row>
    <row r="126" spans="1:33" x14ac:dyDescent="0.2">
      <c r="A126" s="6" t="s">
        <v>1457</v>
      </c>
      <c r="B126" s="6" t="s">
        <v>210</v>
      </c>
      <c r="C126" s="6" t="s">
        <v>213</v>
      </c>
      <c r="D126" s="7" t="s">
        <v>214</v>
      </c>
      <c r="E126" s="7" t="s">
        <v>1181</v>
      </c>
      <c r="F126" s="7" t="s">
        <v>1160</v>
      </c>
      <c r="G126" s="7" t="s">
        <v>673</v>
      </c>
      <c r="H126" s="7" t="s">
        <v>173</v>
      </c>
      <c r="I126" s="7" t="s">
        <v>1178</v>
      </c>
      <c r="J126" s="7" t="s">
        <v>8</v>
      </c>
      <c r="K126" s="11">
        <v>1086047.3885280001</v>
      </c>
      <c r="L126" s="9" t="s">
        <v>1547</v>
      </c>
      <c r="M126" s="9"/>
      <c r="N126" s="7"/>
      <c r="O126" s="9" t="s">
        <v>1582</v>
      </c>
      <c r="P126" s="9">
        <v>5.2500000000000003E-3</v>
      </c>
      <c r="Q126" s="9"/>
      <c r="R126" s="11">
        <v>18509</v>
      </c>
      <c r="S126" s="11">
        <v>14461</v>
      </c>
      <c r="T126" s="11"/>
      <c r="U126" s="11">
        <v>543</v>
      </c>
      <c r="V126" s="11">
        <v>1087</v>
      </c>
      <c r="W126" s="11">
        <v>2258</v>
      </c>
      <c r="X126" s="11">
        <v>160</v>
      </c>
      <c r="Y126" s="11"/>
      <c r="Z126" s="11"/>
      <c r="AA126" s="9"/>
      <c r="AB126" s="28">
        <f t="shared" si="18"/>
        <v>18349</v>
      </c>
      <c r="AC126" s="14">
        <f t="shared" si="19"/>
        <v>0.78810834377895256</v>
      </c>
      <c r="AD126" s="14">
        <f t="shared" si="20"/>
        <v>5.9240285574145728E-2</v>
      </c>
      <c r="AE126" s="9">
        <f t="shared" si="21"/>
        <v>1.3315256914893978E-2</v>
      </c>
      <c r="AF126" s="9">
        <f t="shared" si="22"/>
        <v>1.0008771361931924E-3</v>
      </c>
      <c r="AG126" s="26">
        <f t="shared" si="23"/>
        <v>1.6895211197800263E-2</v>
      </c>
    </row>
    <row r="127" spans="1:33" x14ac:dyDescent="0.2">
      <c r="A127" s="6" t="s">
        <v>1457</v>
      </c>
      <c r="B127" s="6" t="s">
        <v>215</v>
      </c>
      <c r="C127" s="6" t="s">
        <v>216</v>
      </c>
      <c r="D127" s="7" t="s">
        <v>217</v>
      </c>
      <c r="E127" s="7" t="s">
        <v>1181</v>
      </c>
      <c r="F127" s="7" t="s">
        <v>1160</v>
      </c>
      <c r="G127" s="7" t="s">
        <v>673</v>
      </c>
      <c r="H127" s="7" t="s">
        <v>180</v>
      </c>
      <c r="I127" s="7" t="s">
        <v>1178</v>
      </c>
      <c r="J127" s="7" t="s">
        <v>8</v>
      </c>
      <c r="K127" s="11">
        <v>1254296519.2958901</v>
      </c>
      <c r="L127" s="9" t="s">
        <v>1548</v>
      </c>
      <c r="M127" s="9"/>
      <c r="N127" s="7"/>
      <c r="O127" s="9" t="s">
        <v>1582</v>
      </c>
      <c r="P127" s="9">
        <v>5.2500000000000003E-3</v>
      </c>
      <c r="Q127" s="9"/>
      <c r="R127" s="11">
        <v>21959216.969999999</v>
      </c>
      <c r="S127" s="11">
        <v>17834941</v>
      </c>
      <c r="T127" s="11"/>
      <c r="U127" s="11">
        <v>627231</v>
      </c>
      <c r="V127" s="11">
        <v>1254461</v>
      </c>
      <c r="W127" s="11">
        <v>2055023</v>
      </c>
      <c r="X127" s="11">
        <v>187560.97</v>
      </c>
      <c r="Y127" s="11"/>
      <c r="Z127" s="11"/>
      <c r="AA127" s="9">
        <v>1.072E-3</v>
      </c>
      <c r="AB127" s="28">
        <f t="shared" si="18"/>
        <v>21771656</v>
      </c>
      <c r="AC127" s="14">
        <f t="shared" si="19"/>
        <v>0.81918164608149235</v>
      </c>
      <c r="AD127" s="14">
        <f t="shared" si="20"/>
        <v>5.7618997838290296E-2</v>
      </c>
      <c r="AE127" s="9">
        <f t="shared" si="21"/>
        <v>1.4219078762980061E-2</v>
      </c>
      <c r="AF127" s="9">
        <f t="shared" si="22"/>
        <v>1.0001311338280697E-3</v>
      </c>
      <c r="AG127" s="26">
        <f t="shared" si="23"/>
        <v>1.8429662773569444E-2</v>
      </c>
    </row>
    <row r="128" spans="1:33" x14ac:dyDescent="0.2">
      <c r="A128" s="6" t="s">
        <v>1457</v>
      </c>
      <c r="B128" s="6" t="s">
        <v>219</v>
      </c>
      <c r="C128" s="6" t="s">
        <v>220</v>
      </c>
      <c r="D128" s="7" t="s">
        <v>221</v>
      </c>
      <c r="E128" s="7" t="s">
        <v>1181</v>
      </c>
      <c r="F128" s="7" t="s">
        <v>1160</v>
      </c>
      <c r="G128" s="7" t="s">
        <v>673</v>
      </c>
      <c r="H128" s="7" t="s">
        <v>17</v>
      </c>
      <c r="I128" s="7" t="s">
        <v>408</v>
      </c>
      <c r="J128" s="7" t="s">
        <v>8</v>
      </c>
      <c r="K128" s="11">
        <v>4658636907.5309982</v>
      </c>
      <c r="L128" s="9" t="s">
        <v>1542</v>
      </c>
      <c r="M128" s="9"/>
      <c r="N128" s="7"/>
      <c r="O128" s="9" t="s">
        <v>1584</v>
      </c>
      <c r="P128" s="9">
        <v>5.2500000000000003E-3</v>
      </c>
      <c r="Q128" s="9"/>
      <c r="R128" s="11">
        <v>111163538</v>
      </c>
      <c r="S128" s="11">
        <v>93152040</v>
      </c>
      <c r="T128" s="11"/>
      <c r="U128" s="11">
        <v>2329723</v>
      </c>
      <c r="V128" s="11">
        <v>7921058</v>
      </c>
      <c r="W128" s="11">
        <v>4781653</v>
      </c>
      <c r="X128" s="11">
        <v>2979064</v>
      </c>
      <c r="Y128" s="11"/>
      <c r="Z128" s="11"/>
      <c r="AA128" s="9"/>
      <c r="AB128" s="28">
        <f t="shared" si="18"/>
        <v>108184474</v>
      </c>
      <c r="AC128" s="14">
        <f t="shared" si="19"/>
        <v>0.86104813894089827</v>
      </c>
      <c r="AD128" s="14">
        <f t="shared" si="20"/>
        <v>7.3218066392780168E-2</v>
      </c>
      <c r="AE128" s="9">
        <f t="shared" si="21"/>
        <v>1.9995557037169712E-2</v>
      </c>
      <c r="AF128" s="9">
        <f t="shared" si="22"/>
        <v>1.7002952059206589E-3</v>
      </c>
      <c r="AG128" s="26">
        <f t="shared" si="23"/>
        <v>2.322234510809644E-2</v>
      </c>
    </row>
    <row r="129" spans="1:33" x14ac:dyDescent="0.2">
      <c r="A129" s="6" t="s">
        <v>1457</v>
      </c>
      <c r="B129" s="6" t="s">
        <v>219</v>
      </c>
      <c r="C129" s="6" t="s">
        <v>222</v>
      </c>
      <c r="D129" s="7" t="s">
        <v>223</v>
      </c>
      <c r="E129" s="7" t="s">
        <v>1181</v>
      </c>
      <c r="F129" s="7" t="s">
        <v>1160</v>
      </c>
      <c r="G129" s="7" t="s">
        <v>673</v>
      </c>
      <c r="H129" s="7" t="s">
        <v>17</v>
      </c>
      <c r="I129" s="7" t="s">
        <v>408</v>
      </c>
      <c r="J129" s="7" t="s">
        <v>8</v>
      </c>
      <c r="K129" s="11">
        <v>6606541056.808135</v>
      </c>
      <c r="L129" s="9" t="s">
        <v>1549</v>
      </c>
      <c r="M129" s="9"/>
      <c r="N129" s="7"/>
      <c r="O129" s="9" t="s">
        <v>1584</v>
      </c>
      <c r="P129" s="9">
        <v>5.2500000000000003E-3</v>
      </c>
      <c r="Q129" s="9"/>
      <c r="R129" s="11">
        <v>71809600</v>
      </c>
      <c r="S129" s="11">
        <v>46266997</v>
      </c>
      <c r="T129" s="11"/>
      <c r="U129" s="11">
        <v>3303845</v>
      </c>
      <c r="V129" s="11">
        <v>11233070</v>
      </c>
      <c r="W129" s="11">
        <v>6780994</v>
      </c>
      <c r="X129" s="11">
        <v>4224694</v>
      </c>
      <c r="Y129" s="11"/>
      <c r="Z129" s="11"/>
      <c r="AA129" s="9"/>
      <c r="AB129" s="28">
        <f t="shared" si="18"/>
        <v>67584906</v>
      </c>
      <c r="AC129" s="14">
        <f t="shared" si="19"/>
        <v>0.68457588740302455</v>
      </c>
      <c r="AD129" s="14">
        <f t="shared" si="20"/>
        <v>0.16620678587612447</v>
      </c>
      <c r="AE129" s="9">
        <f t="shared" si="21"/>
        <v>7.003210394389542E-3</v>
      </c>
      <c r="AF129" s="9">
        <f t="shared" si="22"/>
        <v>1.7002951928110945E-3</v>
      </c>
      <c r="AG129" s="26">
        <f t="shared" si="23"/>
        <v>1.0229998636026456E-2</v>
      </c>
    </row>
    <row r="130" spans="1:33" x14ac:dyDescent="0.2">
      <c r="A130" s="6" t="s">
        <v>1457</v>
      </c>
      <c r="B130" s="6" t="s">
        <v>219</v>
      </c>
      <c r="C130" s="6" t="s">
        <v>224</v>
      </c>
      <c r="D130" s="7" t="s">
        <v>225</v>
      </c>
      <c r="E130" s="7" t="s">
        <v>1181</v>
      </c>
      <c r="F130" s="7" t="s">
        <v>1160</v>
      </c>
      <c r="G130" s="7" t="s">
        <v>673</v>
      </c>
      <c r="H130" s="7" t="s">
        <v>17</v>
      </c>
      <c r="I130" s="7" t="s">
        <v>408</v>
      </c>
      <c r="J130" s="7" t="s">
        <v>8</v>
      </c>
      <c r="K130" s="11">
        <v>55266425.515504003</v>
      </c>
      <c r="L130" s="9" t="s">
        <v>1545</v>
      </c>
      <c r="M130" s="9"/>
      <c r="N130" s="7"/>
      <c r="O130" s="9" t="s">
        <v>1584</v>
      </c>
      <c r="P130" s="9">
        <v>5.2500000000000003E-3</v>
      </c>
      <c r="Q130" s="9"/>
      <c r="R130" s="11">
        <v>1242473</v>
      </c>
      <c r="S130" s="11">
        <v>1028799</v>
      </c>
      <c r="T130" s="11"/>
      <c r="U130" s="11">
        <v>27638</v>
      </c>
      <c r="V130" s="11">
        <v>93969</v>
      </c>
      <c r="W130" s="11">
        <v>56726</v>
      </c>
      <c r="X130" s="11">
        <v>35341</v>
      </c>
      <c r="Y130" s="11"/>
      <c r="Z130" s="11"/>
      <c r="AA130" s="9"/>
      <c r="AB130" s="28">
        <f t="shared" ref="AB130:AB155" si="24">+S130+U130+V130+W130</f>
        <v>1207132</v>
      </c>
      <c r="AC130" s="14">
        <f t="shared" ref="AC130:AC155" si="25">+S130/AB130</f>
        <v>0.85226719198894574</v>
      </c>
      <c r="AD130" s="14">
        <f t="shared" ref="AD130:AD155" si="26">+V130/AB130</f>
        <v>7.7844842154793342E-2</v>
      </c>
      <c r="AE130" s="9">
        <f t="shared" ref="AE130:AE155" si="27">+S130/K130</f>
        <v>1.8615262166926085E-2</v>
      </c>
      <c r="AF130" s="9">
        <f t="shared" ref="AF130:AF155" si="28">+V130/K130</f>
        <v>1.7002908931325526E-3</v>
      </c>
      <c r="AG130" s="26">
        <f t="shared" ref="AG130:AG155" si="29">+AB130/K130+AA130</f>
        <v>2.1842049467472088E-2</v>
      </c>
    </row>
    <row r="131" spans="1:33" x14ac:dyDescent="0.2">
      <c r="A131" s="6" t="s">
        <v>1457</v>
      </c>
      <c r="B131" s="6" t="s">
        <v>226</v>
      </c>
      <c r="C131" s="6" t="s">
        <v>227</v>
      </c>
      <c r="D131" s="7" t="s">
        <v>228</v>
      </c>
      <c r="E131" s="7" t="s">
        <v>1181</v>
      </c>
      <c r="F131" s="7" t="s">
        <v>1160</v>
      </c>
      <c r="G131" s="7" t="s">
        <v>1197</v>
      </c>
      <c r="H131" s="7" t="s">
        <v>17</v>
      </c>
      <c r="I131" s="7" t="s">
        <v>1178</v>
      </c>
      <c r="J131" s="7" t="s">
        <v>8</v>
      </c>
      <c r="K131" s="11">
        <v>3039501527.0303636</v>
      </c>
      <c r="L131" s="9" t="s">
        <v>1542</v>
      </c>
      <c r="M131" s="9"/>
      <c r="N131" s="7"/>
      <c r="O131" s="9" t="s">
        <v>1582</v>
      </c>
      <c r="P131" s="9">
        <v>5.2500000000000003E-3</v>
      </c>
      <c r="Q131" s="9"/>
      <c r="R131" s="11">
        <v>69502263</v>
      </c>
      <c r="S131" s="11">
        <v>60759410</v>
      </c>
      <c r="T131" s="11"/>
      <c r="U131" s="11">
        <v>1519184</v>
      </c>
      <c r="V131" s="11">
        <v>3196666</v>
      </c>
      <c r="W131" s="11">
        <v>2755034</v>
      </c>
      <c r="X131" s="11">
        <v>1271969</v>
      </c>
      <c r="Y131" s="11"/>
      <c r="Z131" s="11"/>
      <c r="AA131" s="9"/>
      <c r="AB131" s="28">
        <f t="shared" si="24"/>
        <v>68230294</v>
      </c>
      <c r="AC131" s="14">
        <f t="shared" si="25"/>
        <v>0.89050488335870281</v>
      </c>
      <c r="AD131" s="14">
        <f t="shared" si="26"/>
        <v>4.6851124516626E-2</v>
      </c>
      <c r="AE131" s="9">
        <f t="shared" si="27"/>
        <v>1.9989925801867522E-2</v>
      </c>
      <c r="AF131" s="9">
        <f t="shared" si="28"/>
        <v>1.0517073183125487E-3</v>
      </c>
      <c r="AG131" s="26">
        <f t="shared" si="29"/>
        <v>2.2447856463708369E-2</v>
      </c>
    </row>
    <row r="132" spans="1:33" x14ac:dyDescent="0.2">
      <c r="A132" s="6" t="s">
        <v>1457</v>
      </c>
      <c r="B132" s="6" t="s">
        <v>226</v>
      </c>
      <c r="C132" s="6" t="s">
        <v>229</v>
      </c>
      <c r="D132" s="7" t="s">
        <v>230</v>
      </c>
      <c r="E132" s="7" t="s">
        <v>1181</v>
      </c>
      <c r="F132" s="7" t="s">
        <v>1160</v>
      </c>
      <c r="G132" s="7" t="s">
        <v>1197</v>
      </c>
      <c r="H132" s="7" t="s">
        <v>17</v>
      </c>
      <c r="I132" s="7" t="s">
        <v>1178</v>
      </c>
      <c r="J132" s="7" t="s">
        <v>8</v>
      </c>
      <c r="K132" s="11">
        <v>1578059817.1428881</v>
      </c>
      <c r="L132" s="9" t="s">
        <v>1550</v>
      </c>
      <c r="M132" s="9"/>
      <c r="N132" s="7"/>
      <c r="O132" s="9" t="s">
        <v>1582</v>
      </c>
      <c r="P132" s="9">
        <v>5.2500000000000003E-3</v>
      </c>
      <c r="Q132" s="9"/>
      <c r="R132" s="11">
        <v>15591785</v>
      </c>
      <c r="S132" s="11">
        <v>11052638</v>
      </c>
      <c r="T132" s="11"/>
      <c r="U132" s="11">
        <v>788736</v>
      </c>
      <c r="V132" s="11">
        <v>1659657</v>
      </c>
      <c r="W132" s="11">
        <v>1430368</v>
      </c>
      <c r="X132" s="11">
        <v>660386</v>
      </c>
      <c r="Y132" s="11"/>
      <c r="Z132" s="11"/>
      <c r="AA132" s="9"/>
      <c r="AB132" s="28">
        <f t="shared" si="24"/>
        <v>14931399</v>
      </c>
      <c r="AC132" s="14">
        <f t="shared" si="25"/>
        <v>0.74022789157265168</v>
      </c>
      <c r="AD132" s="14">
        <f t="shared" si="26"/>
        <v>0.11115214321176468</v>
      </c>
      <c r="AE132" s="9">
        <f t="shared" si="27"/>
        <v>7.0039410926837006E-3</v>
      </c>
      <c r="AF132" s="9">
        <f t="shared" si="28"/>
        <v>1.0517072812897836E-3</v>
      </c>
      <c r="AG132" s="26">
        <f t="shared" si="29"/>
        <v>9.4618713674831569E-3</v>
      </c>
    </row>
    <row r="133" spans="1:33" x14ac:dyDescent="0.2">
      <c r="A133" s="6" t="s">
        <v>1457</v>
      </c>
      <c r="B133" s="6" t="s">
        <v>226</v>
      </c>
      <c r="C133" s="6" t="s">
        <v>231</v>
      </c>
      <c r="D133" s="7" t="s">
        <v>232</v>
      </c>
      <c r="E133" s="7" t="s">
        <v>1181</v>
      </c>
      <c r="F133" s="7" t="s">
        <v>1160</v>
      </c>
      <c r="G133" s="7" t="s">
        <v>1197</v>
      </c>
      <c r="H133" s="7" t="s">
        <v>17</v>
      </c>
      <c r="I133" s="7" t="s">
        <v>1178</v>
      </c>
      <c r="J133" s="7" t="s">
        <v>8</v>
      </c>
      <c r="K133" s="11">
        <v>1104441219.716527</v>
      </c>
      <c r="L133" s="9" t="s">
        <v>1544</v>
      </c>
      <c r="M133" s="9"/>
      <c r="N133" s="7"/>
      <c r="O133" s="9" t="s">
        <v>1582</v>
      </c>
      <c r="P133" s="9">
        <v>5.2500000000000003E-3</v>
      </c>
      <c r="Q133" s="9"/>
      <c r="R133" s="11">
        <v>24079233</v>
      </c>
      <c r="S133" s="11">
        <v>20902405</v>
      </c>
      <c r="T133" s="11"/>
      <c r="U133" s="11">
        <v>552015</v>
      </c>
      <c r="V133" s="11">
        <v>1161549</v>
      </c>
      <c r="W133" s="11">
        <v>1001077</v>
      </c>
      <c r="X133" s="11">
        <v>462187</v>
      </c>
      <c r="Y133" s="11"/>
      <c r="Z133" s="11"/>
      <c r="AA133" s="9"/>
      <c r="AB133" s="28">
        <f t="shared" si="24"/>
        <v>23617046</v>
      </c>
      <c r="AC133" s="14">
        <f t="shared" si="25"/>
        <v>0.88505586177035012</v>
      </c>
      <c r="AD133" s="14">
        <f t="shared" si="26"/>
        <v>4.9182653918699228E-2</v>
      </c>
      <c r="AE133" s="9">
        <f t="shared" si="27"/>
        <v>1.8925774071855944E-2</v>
      </c>
      <c r="AF133" s="9">
        <f t="shared" si="28"/>
        <v>1.0517073967034032E-3</v>
      </c>
      <c r="AG133" s="26">
        <f t="shared" si="29"/>
        <v>2.1383705695140302E-2</v>
      </c>
    </row>
    <row r="134" spans="1:33" x14ac:dyDescent="0.2">
      <c r="A134" s="6" t="s">
        <v>1457</v>
      </c>
      <c r="B134" s="6" t="s">
        <v>233</v>
      </c>
      <c r="C134" s="6" t="s">
        <v>234</v>
      </c>
      <c r="D134" s="7" t="s">
        <v>235</v>
      </c>
      <c r="E134" s="7" t="s">
        <v>1181</v>
      </c>
      <c r="F134" s="7" t="s">
        <v>1160</v>
      </c>
      <c r="G134" s="7" t="s">
        <v>673</v>
      </c>
      <c r="H134" s="7" t="s">
        <v>80</v>
      </c>
      <c r="I134" s="7" t="s">
        <v>1178</v>
      </c>
      <c r="J134" s="7" t="s">
        <v>8</v>
      </c>
      <c r="K134" s="11">
        <v>5364741136.3726578</v>
      </c>
      <c r="L134" s="9" t="s">
        <v>1551</v>
      </c>
      <c r="M134" s="9"/>
      <c r="N134" s="7"/>
      <c r="O134" s="9" t="s">
        <v>1582</v>
      </c>
      <c r="P134" s="9">
        <v>1.25E-3</v>
      </c>
      <c r="Q134" s="9"/>
      <c r="R134" s="11">
        <v>76788342</v>
      </c>
      <c r="S134" s="11">
        <v>64382713</v>
      </c>
      <c r="T134" s="11"/>
      <c r="U134" s="11">
        <v>2683511</v>
      </c>
      <c r="V134" s="11">
        <v>5433392</v>
      </c>
      <c r="W134" s="11">
        <v>4253985</v>
      </c>
      <c r="X134" s="11">
        <v>34741</v>
      </c>
      <c r="Y134" s="11"/>
      <c r="Z134" s="11"/>
      <c r="AA134" s="9"/>
      <c r="AB134" s="28">
        <f t="shared" si="24"/>
        <v>76753601</v>
      </c>
      <c r="AC134" s="14">
        <f t="shared" si="25"/>
        <v>0.83882335370818628</v>
      </c>
      <c r="AD134" s="14">
        <f t="shared" si="26"/>
        <v>7.0790059739346947E-2</v>
      </c>
      <c r="AE134" s="9">
        <f t="shared" si="27"/>
        <v>1.2001084742652102E-2</v>
      </c>
      <c r="AF134" s="9">
        <f t="shared" si="28"/>
        <v>1.0127966777673377E-3</v>
      </c>
      <c r="AG134" s="26">
        <f t="shared" si="29"/>
        <v>1.4307046518911173E-2</v>
      </c>
    </row>
    <row r="135" spans="1:33" x14ac:dyDescent="0.2">
      <c r="A135" s="6" t="s">
        <v>1457</v>
      </c>
      <c r="B135" s="6" t="s">
        <v>233</v>
      </c>
      <c r="C135" s="6" t="s">
        <v>236</v>
      </c>
      <c r="D135" s="7" t="s">
        <v>237</v>
      </c>
      <c r="E135" s="7" t="s">
        <v>1181</v>
      </c>
      <c r="F135" s="7" t="s">
        <v>1160</v>
      </c>
      <c r="G135" s="7" t="s">
        <v>673</v>
      </c>
      <c r="H135" s="7" t="s">
        <v>80</v>
      </c>
      <c r="I135" s="7" t="s">
        <v>1178</v>
      </c>
      <c r="J135" s="7" t="s">
        <v>8</v>
      </c>
      <c r="K135" s="11">
        <v>16082929699.442953</v>
      </c>
      <c r="L135" s="9" t="s">
        <v>1552</v>
      </c>
      <c r="M135" s="9"/>
      <c r="N135" s="7"/>
      <c r="O135" s="9" t="s">
        <v>1582</v>
      </c>
      <c r="P135" s="9">
        <v>1.25E-3</v>
      </c>
      <c r="Q135" s="9"/>
      <c r="R135" s="11">
        <v>133621786</v>
      </c>
      <c r="S135" s="11">
        <v>96431019</v>
      </c>
      <c r="T135" s="11"/>
      <c r="U135" s="11">
        <v>8044882</v>
      </c>
      <c r="V135" s="11">
        <v>16288737</v>
      </c>
      <c r="W135" s="11">
        <v>12752997</v>
      </c>
      <c r="X135" s="11">
        <v>104151</v>
      </c>
      <c r="Y135" s="11"/>
      <c r="Z135" s="11"/>
      <c r="AA135" s="9"/>
      <c r="AB135" s="28">
        <f t="shared" si="24"/>
        <v>133517635</v>
      </c>
      <c r="AC135" s="14">
        <f t="shared" si="25"/>
        <v>0.72223432507623431</v>
      </c>
      <c r="AD135" s="14">
        <f t="shared" si="26"/>
        <v>0.12199689576586643</v>
      </c>
      <c r="AE135" s="9">
        <f t="shared" si="27"/>
        <v>5.9958615004914173E-3</v>
      </c>
      <c r="AF135" s="9">
        <f t="shared" si="28"/>
        <v>1.0127966299923687E-3</v>
      </c>
      <c r="AG135" s="26">
        <f t="shared" si="29"/>
        <v>8.301822957332488E-3</v>
      </c>
    </row>
    <row r="136" spans="1:33" x14ac:dyDescent="0.2">
      <c r="A136" s="6" t="s">
        <v>1457</v>
      </c>
      <c r="B136" s="6" t="s">
        <v>266</v>
      </c>
      <c r="C136" s="6" t="s">
        <v>266</v>
      </c>
      <c r="D136" s="7" t="s">
        <v>267</v>
      </c>
      <c r="E136" s="7" t="s">
        <v>1181</v>
      </c>
      <c r="F136" s="7" t="s">
        <v>1160</v>
      </c>
      <c r="G136" s="7" t="s">
        <v>1166</v>
      </c>
      <c r="H136" s="7" t="s">
        <v>180</v>
      </c>
      <c r="I136" s="7" t="s">
        <v>1178</v>
      </c>
      <c r="J136" s="7" t="s">
        <v>8</v>
      </c>
      <c r="K136" s="11">
        <v>4296796453.6958904</v>
      </c>
      <c r="L136" s="9" t="s">
        <v>1553</v>
      </c>
      <c r="M136" s="9"/>
      <c r="N136" s="7"/>
      <c r="O136" s="9" t="s">
        <v>1585</v>
      </c>
      <c r="P136" s="9">
        <v>5.2500000000000003E-3</v>
      </c>
      <c r="Q136" s="9"/>
      <c r="R136" s="11">
        <v>64843683</v>
      </c>
      <c r="S136" s="11">
        <v>55900455</v>
      </c>
      <c r="T136" s="11"/>
      <c r="U136" s="11">
        <v>2150017</v>
      </c>
      <c r="V136" s="11">
        <v>3440027</v>
      </c>
      <c r="W136" s="11">
        <v>3246245</v>
      </c>
      <c r="X136" s="11">
        <v>106939</v>
      </c>
      <c r="Y136" s="11"/>
      <c r="Z136" s="11"/>
      <c r="AA136" s="9">
        <v>4.1139999999999996E-3</v>
      </c>
      <c r="AB136" s="28">
        <f t="shared" si="24"/>
        <v>64736744</v>
      </c>
      <c r="AC136" s="14">
        <f t="shared" si="25"/>
        <v>0.86350427200972601</v>
      </c>
      <c r="AD136" s="14">
        <f t="shared" si="26"/>
        <v>5.3138708984189875E-2</v>
      </c>
      <c r="AE136" s="9">
        <f t="shared" si="27"/>
        <v>1.300979825374721E-2</v>
      </c>
      <c r="AF136" s="9">
        <f t="shared" si="28"/>
        <v>8.0060273672983976E-4</v>
      </c>
      <c r="AG136" s="26">
        <f t="shared" si="29"/>
        <v>1.9180281285983813E-2</v>
      </c>
    </row>
    <row r="137" spans="1:33" x14ac:dyDescent="0.2">
      <c r="A137" s="6" t="s">
        <v>1457</v>
      </c>
      <c r="B137" s="6" t="s">
        <v>240</v>
      </c>
      <c r="C137" s="6" t="s">
        <v>241</v>
      </c>
      <c r="D137" s="7" t="s">
        <v>242</v>
      </c>
      <c r="E137" s="7" t="s">
        <v>1181</v>
      </c>
      <c r="F137" s="7" t="s">
        <v>1160</v>
      </c>
      <c r="G137" s="7" t="s">
        <v>1166</v>
      </c>
      <c r="H137" s="7" t="s">
        <v>1304</v>
      </c>
      <c r="I137" s="7" t="s">
        <v>1178</v>
      </c>
      <c r="J137" s="7" t="s">
        <v>8</v>
      </c>
      <c r="K137" s="11">
        <v>1158270045.5846601</v>
      </c>
      <c r="L137" s="9" t="s">
        <v>1540</v>
      </c>
      <c r="M137" s="9"/>
      <c r="N137" s="7"/>
      <c r="O137" s="9" t="s">
        <v>1586</v>
      </c>
      <c r="P137" s="9">
        <v>5.2500000000000003E-3</v>
      </c>
      <c r="Q137" s="9"/>
      <c r="R137" s="11">
        <v>14617882</v>
      </c>
      <c r="S137" s="11">
        <v>11583776</v>
      </c>
      <c r="T137" s="11"/>
      <c r="U137" s="11">
        <v>578582</v>
      </c>
      <c r="V137" s="11">
        <v>1735748</v>
      </c>
      <c r="W137" s="11">
        <v>577369</v>
      </c>
      <c r="X137" s="11">
        <v>142407</v>
      </c>
      <c r="Y137" s="11"/>
      <c r="Z137" s="11"/>
      <c r="AA137" s="9">
        <v>3.101E-3</v>
      </c>
      <c r="AB137" s="28">
        <f t="shared" si="24"/>
        <v>14475475</v>
      </c>
      <c r="AC137" s="14">
        <f t="shared" si="25"/>
        <v>0.80023460370039667</v>
      </c>
      <c r="AD137" s="14">
        <f t="shared" si="26"/>
        <v>0.11990957118851023</v>
      </c>
      <c r="AE137" s="9">
        <f t="shared" si="27"/>
        <v>1.0000928578061308E-2</v>
      </c>
      <c r="AF137" s="9">
        <f t="shared" si="28"/>
        <v>1.4985693592065971E-3</v>
      </c>
      <c r="AG137" s="26">
        <f t="shared" si="29"/>
        <v>1.5598495774133754E-2</v>
      </c>
    </row>
    <row r="138" spans="1:33" x14ac:dyDescent="0.2">
      <c r="A138" s="6" t="s">
        <v>1457</v>
      </c>
      <c r="B138" s="6" t="s">
        <v>240</v>
      </c>
      <c r="C138" s="6" t="s">
        <v>243</v>
      </c>
      <c r="D138" s="7" t="s">
        <v>244</v>
      </c>
      <c r="E138" s="7" t="s">
        <v>1181</v>
      </c>
      <c r="F138" s="7" t="s">
        <v>1160</v>
      </c>
      <c r="G138" s="7" t="s">
        <v>1166</v>
      </c>
      <c r="H138" s="7" t="s">
        <v>1304</v>
      </c>
      <c r="I138" s="7" t="s">
        <v>1178</v>
      </c>
      <c r="J138" s="7" t="s">
        <v>8</v>
      </c>
      <c r="K138" s="11">
        <v>21354512289.400082</v>
      </c>
      <c r="L138" s="9" t="s">
        <v>1542</v>
      </c>
      <c r="M138" s="9"/>
      <c r="N138" s="7"/>
      <c r="O138" s="9" t="s">
        <v>1586</v>
      </c>
      <c r="P138" s="9">
        <v>5.2500000000000003E-3</v>
      </c>
      <c r="Q138" s="9"/>
      <c r="R138" s="11">
        <v>323496861</v>
      </c>
      <c r="S138" s="11">
        <v>267558377</v>
      </c>
      <c r="T138" s="11"/>
      <c r="U138" s="11">
        <v>10667070</v>
      </c>
      <c r="V138" s="11">
        <v>32001208</v>
      </c>
      <c r="W138" s="11">
        <v>10644701</v>
      </c>
      <c r="X138" s="11">
        <v>2625505</v>
      </c>
      <c r="Y138" s="11"/>
      <c r="Z138" s="11"/>
      <c r="AA138" s="9">
        <v>3.101E-3</v>
      </c>
      <c r="AB138" s="28">
        <f t="shared" si="24"/>
        <v>320871356</v>
      </c>
      <c r="AC138" s="14">
        <f t="shared" si="25"/>
        <v>0.83384936672253163</v>
      </c>
      <c r="AD138" s="14">
        <f t="shared" si="26"/>
        <v>9.9732205451208922E-2</v>
      </c>
      <c r="AE138" s="9">
        <f t="shared" si="27"/>
        <v>1.2529360229538475E-2</v>
      </c>
      <c r="AF138" s="9">
        <f t="shared" si="28"/>
        <v>1.4985689003951033E-3</v>
      </c>
      <c r="AG138" s="26">
        <f t="shared" si="29"/>
        <v>1.8126927619020062E-2</v>
      </c>
    </row>
    <row r="139" spans="1:33" x14ac:dyDescent="0.2">
      <c r="A139" s="6" t="s">
        <v>1457</v>
      </c>
      <c r="B139" s="6" t="s">
        <v>240</v>
      </c>
      <c r="C139" s="6" t="s">
        <v>245</v>
      </c>
      <c r="D139" s="7" t="s">
        <v>246</v>
      </c>
      <c r="E139" s="7" t="s">
        <v>1181</v>
      </c>
      <c r="F139" s="7" t="s">
        <v>1160</v>
      </c>
      <c r="G139" s="7" t="s">
        <v>1166</v>
      </c>
      <c r="H139" s="7" t="s">
        <v>1304</v>
      </c>
      <c r="I139" s="7" t="s">
        <v>1178</v>
      </c>
      <c r="J139" s="7" t="s">
        <v>8</v>
      </c>
      <c r="K139" s="11">
        <v>1523360.540057</v>
      </c>
      <c r="L139" s="9" t="s">
        <v>1554</v>
      </c>
      <c r="M139" s="9"/>
      <c r="N139" s="7"/>
      <c r="O139" s="9" t="s">
        <v>1586</v>
      </c>
      <c r="P139" s="9">
        <v>5.2500000000000003E-3</v>
      </c>
      <c r="Q139" s="9"/>
      <c r="R139" s="11">
        <v>14659</v>
      </c>
      <c r="S139" s="11">
        <v>10667</v>
      </c>
      <c r="T139" s="11"/>
      <c r="U139" s="11">
        <v>761</v>
      </c>
      <c r="V139" s="11">
        <v>2283</v>
      </c>
      <c r="W139" s="11">
        <v>761</v>
      </c>
      <c r="X139" s="11">
        <v>187</v>
      </c>
      <c r="Y139" s="11"/>
      <c r="Z139" s="11"/>
      <c r="AA139" s="9">
        <v>3.101E-3</v>
      </c>
      <c r="AB139" s="28">
        <f t="shared" si="24"/>
        <v>14472</v>
      </c>
      <c r="AC139" s="14">
        <f t="shared" si="25"/>
        <v>0.73707849640685463</v>
      </c>
      <c r="AD139" s="14">
        <f t="shared" si="26"/>
        <v>0.15775290215588722</v>
      </c>
      <c r="AE139" s="9">
        <f t="shared" si="27"/>
        <v>7.0022819414771436E-3</v>
      </c>
      <c r="AF139" s="9">
        <f t="shared" si="28"/>
        <v>1.4986603236516658E-3</v>
      </c>
      <c r="AG139" s="26">
        <f t="shared" si="29"/>
        <v>1.2601049147563253E-2</v>
      </c>
    </row>
    <row r="140" spans="1:33" x14ac:dyDescent="0.2">
      <c r="A140" s="6" t="s">
        <v>1457</v>
      </c>
      <c r="B140" s="6" t="s">
        <v>1312</v>
      </c>
      <c r="C140" s="6" t="s">
        <v>1313</v>
      </c>
      <c r="D140" s="7" t="s">
        <v>238</v>
      </c>
      <c r="E140" s="7" t="s">
        <v>1181</v>
      </c>
      <c r="F140" s="7" t="s">
        <v>1160</v>
      </c>
      <c r="G140" s="7" t="s">
        <v>673</v>
      </c>
      <c r="H140" s="7" t="s">
        <v>196</v>
      </c>
      <c r="I140" s="7" t="s">
        <v>1178</v>
      </c>
      <c r="J140" s="7" t="s">
        <v>8</v>
      </c>
      <c r="K140" s="11">
        <v>6720263213.0644264</v>
      </c>
      <c r="L140" s="9" t="s">
        <v>1555</v>
      </c>
      <c r="M140" s="9"/>
      <c r="N140" s="7"/>
      <c r="O140" s="9" t="s">
        <v>1582</v>
      </c>
      <c r="P140" s="9">
        <v>1.25E-3</v>
      </c>
      <c r="Q140" s="9"/>
      <c r="R140" s="11">
        <v>67151784</v>
      </c>
      <c r="S140" s="11">
        <v>53983740</v>
      </c>
      <c r="T140" s="11"/>
      <c r="U140" s="11">
        <v>1349499</v>
      </c>
      <c r="V140" s="11">
        <v>5734284</v>
      </c>
      <c r="W140" s="11">
        <v>5973156</v>
      </c>
      <c r="X140" s="11">
        <v>111105</v>
      </c>
      <c r="Y140" s="11"/>
      <c r="Z140" s="11"/>
      <c r="AA140" s="9"/>
      <c r="AB140" s="28">
        <f t="shared" si="24"/>
        <v>67040679</v>
      </c>
      <c r="AC140" s="14">
        <f t="shared" si="25"/>
        <v>0.80523856269415173</v>
      </c>
      <c r="AD140" s="14">
        <f t="shared" si="26"/>
        <v>8.5534396213379646E-2</v>
      </c>
      <c r="AE140" s="9">
        <f t="shared" si="27"/>
        <v>8.0329800021900523E-3</v>
      </c>
      <c r="AF140" s="9">
        <f t="shared" si="28"/>
        <v>8.5328264953258843E-4</v>
      </c>
      <c r="AG140" s="26">
        <f t="shared" si="29"/>
        <v>9.975900775682502E-3</v>
      </c>
    </row>
    <row r="141" spans="1:33" x14ac:dyDescent="0.2">
      <c r="A141" s="6" t="s">
        <v>1457</v>
      </c>
      <c r="B141" s="6" t="s">
        <v>1312</v>
      </c>
      <c r="C141" s="6" t="s">
        <v>1314</v>
      </c>
      <c r="D141" s="7" t="s">
        <v>239</v>
      </c>
      <c r="E141" s="7" t="s">
        <v>1181</v>
      </c>
      <c r="F141" s="7" t="s">
        <v>1160</v>
      </c>
      <c r="G141" s="7" t="s">
        <v>673</v>
      </c>
      <c r="H141" s="7" t="s">
        <v>196</v>
      </c>
      <c r="I141" s="7" t="s">
        <v>1178</v>
      </c>
      <c r="J141" s="7" t="s">
        <v>8</v>
      </c>
      <c r="K141" s="11">
        <v>96969655.224173009</v>
      </c>
      <c r="L141" s="9" t="s">
        <v>1552</v>
      </c>
      <c r="M141" s="9"/>
      <c r="N141" s="7"/>
      <c r="O141" s="9" t="s">
        <v>1582</v>
      </c>
      <c r="P141" s="9">
        <v>1.25E-3</v>
      </c>
      <c r="Q141" s="9"/>
      <c r="R141" s="11">
        <v>674305</v>
      </c>
      <c r="S141" s="11">
        <v>484297</v>
      </c>
      <c r="T141" s="11"/>
      <c r="U141" s="11">
        <v>19473</v>
      </c>
      <c r="V141" s="11">
        <v>82743</v>
      </c>
      <c r="W141" s="11">
        <v>86189</v>
      </c>
      <c r="X141" s="11">
        <v>1603</v>
      </c>
      <c r="Y141" s="11"/>
      <c r="Z141" s="11"/>
      <c r="AA141" s="9"/>
      <c r="AB141" s="28">
        <f t="shared" si="24"/>
        <v>672702</v>
      </c>
      <c r="AC141" s="14">
        <f t="shared" si="25"/>
        <v>0.71992799188942502</v>
      </c>
      <c r="AD141" s="14">
        <f t="shared" si="26"/>
        <v>0.1230009721986853</v>
      </c>
      <c r="AE141" s="9">
        <f t="shared" si="27"/>
        <v>4.9943149625561664E-3</v>
      </c>
      <c r="AF141" s="9">
        <f t="shared" si="28"/>
        <v>8.5328755484090314E-4</v>
      </c>
      <c r="AG141" s="26">
        <f t="shared" si="29"/>
        <v>6.9372423614878029E-3</v>
      </c>
    </row>
    <row r="142" spans="1:33" x14ac:dyDescent="0.2">
      <c r="A142" s="6" t="s">
        <v>1457</v>
      </c>
      <c r="B142" s="6" t="s">
        <v>1305</v>
      </c>
      <c r="C142" s="6" t="s">
        <v>1306</v>
      </c>
      <c r="D142" s="7" t="s">
        <v>261</v>
      </c>
      <c r="E142" s="7" t="s">
        <v>1181</v>
      </c>
      <c r="F142" s="7" t="s">
        <v>1160</v>
      </c>
      <c r="G142" s="7" t="s">
        <v>673</v>
      </c>
      <c r="H142" s="7" t="s">
        <v>6</v>
      </c>
      <c r="I142" s="7" t="s">
        <v>1178</v>
      </c>
      <c r="J142" s="7" t="s">
        <v>8</v>
      </c>
      <c r="K142" s="11">
        <v>8285728534.9232702</v>
      </c>
      <c r="L142" s="9" t="s">
        <v>1544</v>
      </c>
      <c r="M142" s="9" t="s">
        <v>1595</v>
      </c>
      <c r="N142" s="7"/>
      <c r="O142" s="9" t="s">
        <v>1582</v>
      </c>
      <c r="P142" s="9">
        <v>5.2500000000000003E-3</v>
      </c>
      <c r="Q142" s="9"/>
      <c r="R142" s="11">
        <v>258522893</v>
      </c>
      <c r="S142" s="11">
        <v>124233871</v>
      </c>
      <c r="T142" s="11">
        <v>111588250</v>
      </c>
      <c r="U142" s="11">
        <v>4148196</v>
      </c>
      <c r="V142" s="11">
        <v>8296391</v>
      </c>
      <c r="W142" s="11">
        <v>7276500</v>
      </c>
      <c r="X142" s="11">
        <v>2979685</v>
      </c>
      <c r="Y142" s="11"/>
      <c r="Z142" s="11"/>
      <c r="AA142" s="9"/>
      <c r="AB142" s="28">
        <f t="shared" si="24"/>
        <v>143954958</v>
      </c>
      <c r="AC142" s="14">
        <f t="shared" si="25"/>
        <v>0.86300515609889583</v>
      </c>
      <c r="AD142" s="14">
        <f t="shared" si="26"/>
        <v>5.7631853152289483E-2</v>
      </c>
      <c r="AE142" s="9">
        <f t="shared" si="27"/>
        <v>1.4993717266546974E-2</v>
      </c>
      <c r="AF142" s="9">
        <f t="shared" si="28"/>
        <v>1.0012868470203663E-3</v>
      </c>
      <c r="AG142" s="26">
        <f t="shared" si="29"/>
        <v>1.7373844363021133E-2</v>
      </c>
    </row>
    <row r="143" spans="1:33" x14ac:dyDescent="0.2">
      <c r="A143" s="6" t="s">
        <v>1457</v>
      </c>
      <c r="B143" s="6" t="s">
        <v>1305</v>
      </c>
      <c r="C143" s="6" t="s">
        <v>1310</v>
      </c>
      <c r="D143" s="7" t="s">
        <v>263</v>
      </c>
      <c r="E143" s="7" t="s">
        <v>1181</v>
      </c>
      <c r="F143" s="7" t="s">
        <v>1160</v>
      </c>
      <c r="G143" s="7" t="s">
        <v>673</v>
      </c>
      <c r="H143" s="7" t="s">
        <v>6</v>
      </c>
      <c r="I143" s="7" t="s">
        <v>1178</v>
      </c>
      <c r="J143" s="7" t="s">
        <v>8</v>
      </c>
      <c r="K143" s="11">
        <v>575491076.57625902</v>
      </c>
      <c r="L143" s="9" t="s">
        <v>1556</v>
      </c>
      <c r="M143" s="9" t="s">
        <v>1595</v>
      </c>
      <c r="N143" s="7"/>
      <c r="O143" s="9" t="s">
        <v>1582</v>
      </c>
      <c r="P143" s="9">
        <v>5.2500000000000003E-3</v>
      </c>
      <c r="Q143" s="9"/>
      <c r="R143" s="11">
        <v>13872108</v>
      </c>
      <c r="S143" s="11">
        <v>3452795</v>
      </c>
      <c r="T143" s="11">
        <v>8842615</v>
      </c>
      <c r="U143" s="11">
        <v>288116</v>
      </c>
      <c r="V143" s="11">
        <v>576232</v>
      </c>
      <c r="W143" s="11">
        <v>505394</v>
      </c>
      <c r="X143" s="11">
        <v>206956</v>
      </c>
      <c r="Y143" s="11"/>
      <c r="Z143" s="11"/>
      <c r="AA143" s="9"/>
      <c r="AB143" s="28">
        <f t="shared" si="24"/>
        <v>4822537</v>
      </c>
      <c r="AC143" s="14">
        <f t="shared" si="25"/>
        <v>0.71597066025620959</v>
      </c>
      <c r="AD143" s="14">
        <f t="shared" si="26"/>
        <v>0.11948731549389875</v>
      </c>
      <c r="AE143" s="9">
        <f t="shared" si="27"/>
        <v>5.9997368170181626E-3</v>
      </c>
      <c r="AF143" s="9">
        <f t="shared" si="28"/>
        <v>1.0012874629232288E-3</v>
      </c>
      <c r="AG143" s="26">
        <f t="shared" si="29"/>
        <v>8.3798640783285198E-3</v>
      </c>
    </row>
    <row r="144" spans="1:33" x14ac:dyDescent="0.2">
      <c r="A144" s="6" t="s">
        <v>1457</v>
      </c>
      <c r="B144" s="6" t="s">
        <v>1305</v>
      </c>
      <c r="C144" s="6" t="s">
        <v>1307</v>
      </c>
      <c r="D144" s="7" t="s">
        <v>262</v>
      </c>
      <c r="E144" s="7" t="s">
        <v>1181</v>
      </c>
      <c r="F144" s="7" t="s">
        <v>1160</v>
      </c>
      <c r="G144" s="7" t="s">
        <v>673</v>
      </c>
      <c r="H144" s="7" t="s">
        <v>6</v>
      </c>
      <c r="I144" s="7" t="s">
        <v>1178</v>
      </c>
      <c r="J144" s="7" t="s">
        <v>8</v>
      </c>
      <c r="K144" s="11">
        <v>3275073764.4042821</v>
      </c>
      <c r="L144" s="9" t="s">
        <v>1551</v>
      </c>
      <c r="M144" s="9" t="s">
        <v>1595</v>
      </c>
      <c r="N144" s="7"/>
      <c r="O144" s="9" t="s">
        <v>1582</v>
      </c>
      <c r="P144" s="9">
        <v>5.2500000000000003E-3</v>
      </c>
      <c r="Q144" s="9"/>
      <c r="R144" s="11">
        <v>95379642</v>
      </c>
      <c r="S144" s="11">
        <v>40923034</v>
      </c>
      <c r="T144" s="11">
        <v>45483748</v>
      </c>
      <c r="U144" s="11">
        <v>1639644</v>
      </c>
      <c r="V144" s="11">
        <v>3279288</v>
      </c>
      <c r="W144" s="11">
        <v>2876158</v>
      </c>
      <c r="X144" s="11">
        <v>1177770</v>
      </c>
      <c r="Y144" s="11"/>
      <c r="Z144" s="11"/>
      <c r="AA144" s="9"/>
      <c r="AB144" s="28">
        <f t="shared" si="24"/>
        <v>48718124</v>
      </c>
      <c r="AC144" s="14">
        <f t="shared" si="25"/>
        <v>0.839996096729833</v>
      </c>
      <c r="AD144" s="14">
        <f t="shared" si="26"/>
        <v>6.7311458873087968E-2</v>
      </c>
      <c r="AE144" s="9">
        <f t="shared" si="27"/>
        <v>1.2495301463062977E-2</v>
      </c>
      <c r="AF144" s="9">
        <f t="shared" si="28"/>
        <v>1.0012867605125482E-3</v>
      </c>
      <c r="AG144" s="26">
        <f t="shared" si="29"/>
        <v>1.4875428006996832E-2</v>
      </c>
    </row>
    <row r="145" spans="1:33" x14ac:dyDescent="0.2">
      <c r="A145" s="6" t="s">
        <v>1457</v>
      </c>
      <c r="B145" s="6" t="s">
        <v>247</v>
      </c>
      <c r="C145" s="6" t="s">
        <v>248</v>
      </c>
      <c r="D145" s="7" t="s">
        <v>249</v>
      </c>
      <c r="E145" s="7" t="s">
        <v>1181</v>
      </c>
      <c r="F145" s="7" t="s">
        <v>1160</v>
      </c>
      <c r="G145" s="7" t="s">
        <v>1166</v>
      </c>
      <c r="H145" s="7" t="s">
        <v>17</v>
      </c>
      <c r="I145" s="7" t="s">
        <v>408</v>
      </c>
      <c r="J145" s="7" t="s">
        <v>8</v>
      </c>
      <c r="K145" s="11">
        <v>5565780463.3980818</v>
      </c>
      <c r="L145" s="9" t="s">
        <v>1542</v>
      </c>
      <c r="M145" s="9"/>
      <c r="N145" s="7"/>
      <c r="O145" s="9" t="s">
        <v>1582</v>
      </c>
      <c r="P145" s="9">
        <v>5.2500000000000003E-3</v>
      </c>
      <c r="Q145" s="9"/>
      <c r="R145" s="11">
        <v>108531163</v>
      </c>
      <c r="S145" s="11">
        <v>94612757</v>
      </c>
      <c r="T145" s="11"/>
      <c r="U145" s="11">
        <v>2783910</v>
      </c>
      <c r="V145" s="11">
        <v>5567819</v>
      </c>
      <c r="W145" s="11">
        <v>5165424</v>
      </c>
      <c r="X145" s="11">
        <v>401253</v>
      </c>
      <c r="Y145" s="11"/>
      <c r="Z145" s="11"/>
      <c r="AA145" s="9">
        <v>4.1070000000000004E-3</v>
      </c>
      <c r="AB145" s="28">
        <f t="shared" si="24"/>
        <v>108129910</v>
      </c>
      <c r="AC145" s="14">
        <f t="shared" si="25"/>
        <v>0.87499154489262032</v>
      </c>
      <c r="AD145" s="14">
        <f t="shared" si="26"/>
        <v>5.1491941498887771E-2</v>
      </c>
      <c r="AE145" s="9">
        <f t="shared" si="27"/>
        <v>1.6999009864330145E-2</v>
      </c>
      <c r="AF145" s="9">
        <f t="shared" si="28"/>
        <v>1.0003662624883112E-3</v>
      </c>
      <c r="AG145" s="26">
        <f t="shared" si="29"/>
        <v>2.3534627573722756E-2</v>
      </c>
    </row>
    <row r="146" spans="1:33" x14ac:dyDescent="0.2">
      <c r="A146" s="6" t="s">
        <v>1457</v>
      </c>
      <c r="B146" s="6" t="s">
        <v>247</v>
      </c>
      <c r="C146" s="6" t="s">
        <v>250</v>
      </c>
      <c r="D146" s="7" t="s">
        <v>251</v>
      </c>
      <c r="E146" s="7" t="s">
        <v>1181</v>
      </c>
      <c r="F146" s="7" t="s">
        <v>1160</v>
      </c>
      <c r="G146" s="7" t="s">
        <v>1166</v>
      </c>
      <c r="H146" s="7" t="s">
        <v>17</v>
      </c>
      <c r="I146" s="7" t="s">
        <v>408</v>
      </c>
      <c r="J146" s="7" t="s">
        <v>8</v>
      </c>
      <c r="K146" s="11">
        <v>465151376.38983095</v>
      </c>
      <c r="L146" s="9" t="s">
        <v>1548</v>
      </c>
      <c r="M146" s="9"/>
      <c r="N146" s="7"/>
      <c r="O146" s="9" t="s">
        <v>1582</v>
      </c>
      <c r="P146" s="9">
        <v>5.2500000000000003E-3</v>
      </c>
      <c r="Q146" s="9"/>
      <c r="R146" s="11">
        <v>4420636</v>
      </c>
      <c r="S146" s="11">
        <v>3257428</v>
      </c>
      <c r="T146" s="11"/>
      <c r="U146" s="11">
        <v>232660</v>
      </c>
      <c r="V146" s="11">
        <v>465322</v>
      </c>
      <c r="W146" s="11">
        <v>431692</v>
      </c>
      <c r="X146" s="11">
        <v>33534</v>
      </c>
      <c r="Y146" s="11"/>
      <c r="Z146" s="11"/>
      <c r="AA146" s="9">
        <v>4.1070000000000004E-3</v>
      </c>
      <c r="AB146" s="28">
        <f t="shared" si="24"/>
        <v>4387102</v>
      </c>
      <c r="AC146" s="14">
        <f t="shared" si="25"/>
        <v>0.74250108613841215</v>
      </c>
      <c r="AD146" s="14">
        <f t="shared" si="26"/>
        <v>0.10606591777442148</v>
      </c>
      <c r="AE146" s="9">
        <f t="shared" si="27"/>
        <v>7.002941763349823E-3</v>
      </c>
      <c r="AF146" s="9">
        <f t="shared" si="28"/>
        <v>1.0003668130824277E-3</v>
      </c>
      <c r="AG146" s="26">
        <f t="shared" si="29"/>
        <v>1.3538557601848925E-2</v>
      </c>
    </row>
    <row r="147" spans="1:33" x14ac:dyDescent="0.2">
      <c r="A147" s="6" t="s">
        <v>1457</v>
      </c>
      <c r="B147" s="6" t="s">
        <v>247</v>
      </c>
      <c r="C147" s="6" t="s">
        <v>252</v>
      </c>
      <c r="D147" s="7" t="s">
        <v>253</v>
      </c>
      <c r="E147" s="7" t="s">
        <v>1181</v>
      </c>
      <c r="F147" s="7" t="s">
        <v>1160</v>
      </c>
      <c r="G147" s="7" t="s">
        <v>1166</v>
      </c>
      <c r="H147" s="7" t="s">
        <v>17</v>
      </c>
      <c r="I147" s="7" t="s">
        <v>408</v>
      </c>
      <c r="J147" s="7" t="s">
        <v>8</v>
      </c>
      <c r="K147" s="11">
        <v>30629920.204107001</v>
      </c>
      <c r="L147" s="9" t="s">
        <v>1554</v>
      </c>
      <c r="M147" s="9"/>
      <c r="N147" s="7"/>
      <c r="O147" s="9" t="s">
        <v>1582</v>
      </c>
      <c r="P147" s="9">
        <v>5.2500000000000003E-3</v>
      </c>
      <c r="Q147" s="9"/>
      <c r="R147" s="11">
        <v>539638</v>
      </c>
      <c r="S147" s="11">
        <v>463040</v>
      </c>
      <c r="T147" s="11"/>
      <c r="U147" s="11">
        <v>15321</v>
      </c>
      <c r="V147" s="11">
        <v>30641</v>
      </c>
      <c r="W147" s="11">
        <v>28428</v>
      </c>
      <c r="X147" s="11">
        <v>2208</v>
      </c>
      <c r="Y147" s="11"/>
      <c r="Z147" s="11"/>
      <c r="AA147" s="9">
        <v>4.1070000000000004E-3</v>
      </c>
      <c r="AB147" s="28">
        <f t="shared" si="24"/>
        <v>537430</v>
      </c>
      <c r="AC147" s="14">
        <f t="shared" si="25"/>
        <v>0.86158197346631193</v>
      </c>
      <c r="AD147" s="14">
        <f t="shared" si="26"/>
        <v>5.7013936698732857E-2</v>
      </c>
      <c r="AE147" s="9">
        <f t="shared" si="27"/>
        <v>1.5117244736991298E-2</v>
      </c>
      <c r="AF147" s="9">
        <f t="shared" si="28"/>
        <v>1.0003617311380233E-3</v>
      </c>
      <c r="AG147" s="26">
        <f t="shared" si="29"/>
        <v>2.1652915771858225E-2</v>
      </c>
    </row>
    <row r="148" spans="1:33" x14ac:dyDescent="0.2">
      <c r="A148" s="6" t="s">
        <v>1457</v>
      </c>
      <c r="B148" s="6" t="s">
        <v>254</v>
      </c>
      <c r="C148" s="6" t="s">
        <v>255</v>
      </c>
      <c r="D148" s="7" t="s">
        <v>256</v>
      </c>
      <c r="E148" s="7" t="s">
        <v>1181</v>
      </c>
      <c r="F148" s="7" t="s">
        <v>1160</v>
      </c>
      <c r="G148" s="7" t="s">
        <v>1166</v>
      </c>
      <c r="H148" s="7" t="s">
        <v>17</v>
      </c>
      <c r="I148" s="7" t="s">
        <v>408</v>
      </c>
      <c r="J148" s="7" t="s">
        <v>8</v>
      </c>
      <c r="K148" s="11">
        <v>7823478021.4274454</v>
      </c>
      <c r="L148" s="9" t="s">
        <v>1542</v>
      </c>
      <c r="M148" s="9"/>
      <c r="N148" s="7"/>
      <c r="O148" s="9" t="s">
        <v>1582</v>
      </c>
      <c r="P148" s="9">
        <v>5.2500000000000003E-3</v>
      </c>
      <c r="Q148" s="9"/>
      <c r="R148" s="11">
        <v>152654034</v>
      </c>
      <c r="S148" s="11">
        <v>132972064</v>
      </c>
      <c r="T148" s="11"/>
      <c r="U148" s="11">
        <v>3911239</v>
      </c>
      <c r="V148" s="11">
        <v>7822478</v>
      </c>
      <c r="W148" s="11">
        <v>6870258</v>
      </c>
      <c r="X148" s="11">
        <v>1077995</v>
      </c>
      <c r="Y148" s="11"/>
      <c r="Z148" s="11"/>
      <c r="AA148" s="9">
        <v>4.6430000000000004E-3</v>
      </c>
      <c r="AB148" s="28">
        <f t="shared" si="24"/>
        <v>151576039</v>
      </c>
      <c r="AC148" s="14">
        <f t="shared" si="25"/>
        <v>0.87726308773644623</v>
      </c>
      <c r="AD148" s="14">
        <f t="shared" si="26"/>
        <v>5.1607615897655168E-2</v>
      </c>
      <c r="AE148" s="9">
        <f t="shared" si="27"/>
        <v>1.6996540878086133E-2</v>
      </c>
      <c r="AF148" s="9">
        <f t="shared" si="28"/>
        <v>9.9987217687265103E-4</v>
      </c>
      <c r="AG148" s="26">
        <f t="shared" si="29"/>
        <v>2.4017508189944907E-2</v>
      </c>
    </row>
    <row r="149" spans="1:33" x14ac:dyDescent="0.2">
      <c r="A149" s="6" t="s">
        <v>1457</v>
      </c>
      <c r="B149" s="6" t="s">
        <v>254</v>
      </c>
      <c r="C149" s="6" t="s">
        <v>257</v>
      </c>
      <c r="D149" s="7" t="s">
        <v>258</v>
      </c>
      <c r="E149" s="7" t="s">
        <v>1181</v>
      </c>
      <c r="F149" s="7" t="s">
        <v>1160</v>
      </c>
      <c r="G149" s="7" t="s">
        <v>1166</v>
      </c>
      <c r="H149" s="7" t="s">
        <v>17</v>
      </c>
      <c r="I149" s="7" t="s">
        <v>408</v>
      </c>
      <c r="J149" s="7" t="s">
        <v>8</v>
      </c>
      <c r="K149" s="11">
        <v>510222450.40612406</v>
      </c>
      <c r="L149" s="9" t="s">
        <v>1549</v>
      </c>
      <c r="M149" s="9"/>
      <c r="N149" s="7"/>
      <c r="O149" s="9" t="s">
        <v>1582</v>
      </c>
      <c r="P149" s="9">
        <v>5.2500000000000003E-3</v>
      </c>
      <c r="Q149" s="9"/>
      <c r="R149" s="11">
        <v>4854027</v>
      </c>
      <c r="S149" s="11">
        <v>3570431</v>
      </c>
      <c r="T149" s="11"/>
      <c r="U149" s="11">
        <v>255079</v>
      </c>
      <c r="V149" s="11">
        <v>510157</v>
      </c>
      <c r="W149" s="11">
        <v>448057</v>
      </c>
      <c r="X149" s="11">
        <v>70303</v>
      </c>
      <c r="Y149" s="11"/>
      <c r="Z149" s="11"/>
      <c r="AA149" s="9">
        <v>4.6430000000000004E-3</v>
      </c>
      <c r="AB149" s="28">
        <f t="shared" si="24"/>
        <v>4783724</v>
      </c>
      <c r="AC149" s="14">
        <f t="shared" si="25"/>
        <v>0.74637061001010929</v>
      </c>
      <c r="AD149" s="14">
        <f t="shared" si="26"/>
        <v>0.10664432145332799</v>
      </c>
      <c r="AE149" s="9">
        <f t="shared" si="27"/>
        <v>6.997792819892633E-3</v>
      </c>
      <c r="AF149" s="9">
        <f t="shared" si="28"/>
        <v>9.9987172182236994E-4</v>
      </c>
      <c r="AG149" s="26">
        <f t="shared" si="29"/>
        <v>1.4018761486371833E-2</v>
      </c>
    </row>
    <row r="150" spans="1:33" x14ac:dyDescent="0.2">
      <c r="A150" s="6" t="s">
        <v>1457</v>
      </c>
      <c r="B150" s="6" t="s">
        <v>254</v>
      </c>
      <c r="C150" s="6" t="s">
        <v>259</v>
      </c>
      <c r="D150" s="7" t="s">
        <v>260</v>
      </c>
      <c r="E150" s="7" t="s">
        <v>1181</v>
      </c>
      <c r="F150" s="7" t="s">
        <v>1160</v>
      </c>
      <c r="G150" s="7" t="s">
        <v>1166</v>
      </c>
      <c r="H150" s="7" t="s">
        <v>17</v>
      </c>
      <c r="I150" s="7" t="s">
        <v>408</v>
      </c>
      <c r="J150" s="7" t="s">
        <v>8</v>
      </c>
      <c r="K150" s="11">
        <v>245716925.15429699</v>
      </c>
      <c r="L150" s="9" t="s">
        <v>1540</v>
      </c>
      <c r="M150" s="9"/>
      <c r="N150" s="7"/>
      <c r="O150" s="9" t="s">
        <v>1582</v>
      </c>
      <c r="P150" s="9">
        <v>5.2500000000000003E-3</v>
      </c>
      <c r="Q150" s="9"/>
      <c r="R150" s="11">
        <v>4233488</v>
      </c>
      <c r="S150" s="11">
        <v>3615323</v>
      </c>
      <c r="T150" s="11"/>
      <c r="U150" s="11">
        <v>122843</v>
      </c>
      <c r="V150" s="11">
        <v>245686</v>
      </c>
      <c r="W150" s="11">
        <v>215779</v>
      </c>
      <c r="X150" s="11">
        <v>33857</v>
      </c>
      <c r="Y150" s="11"/>
      <c r="Z150" s="11"/>
      <c r="AA150" s="9">
        <v>4.6430000000000004E-3</v>
      </c>
      <c r="AB150" s="28">
        <f t="shared" si="24"/>
        <v>4199631</v>
      </c>
      <c r="AC150" s="14">
        <f t="shared" si="25"/>
        <v>0.86086682377570789</v>
      </c>
      <c r="AD150" s="14">
        <f t="shared" si="26"/>
        <v>5.8501806468234947E-2</v>
      </c>
      <c r="AE150" s="9">
        <f t="shared" si="27"/>
        <v>1.4713365787602021E-2</v>
      </c>
      <c r="AF150" s="9">
        <f t="shared" si="28"/>
        <v>9.9987414316585004E-4</v>
      </c>
      <c r="AG150" s="26">
        <f t="shared" si="29"/>
        <v>2.1734337918065099E-2</v>
      </c>
    </row>
    <row r="151" spans="1:33" x14ac:dyDescent="0.2">
      <c r="A151" s="6" t="s">
        <v>1458</v>
      </c>
      <c r="B151" s="6" t="s">
        <v>1453</v>
      </c>
      <c r="C151" s="6" t="s">
        <v>475</v>
      </c>
      <c r="D151" s="7" t="s">
        <v>1454</v>
      </c>
      <c r="E151" s="7" t="s">
        <v>1181</v>
      </c>
      <c r="F151" s="7" t="s">
        <v>1160</v>
      </c>
      <c r="G151" s="7" t="s">
        <v>1165</v>
      </c>
      <c r="H151" s="7" t="s">
        <v>1420</v>
      </c>
      <c r="I151" s="7" t="s">
        <v>1178</v>
      </c>
      <c r="J151" s="7" t="s">
        <v>8</v>
      </c>
      <c r="K151" s="11">
        <v>2789888205.9554701</v>
      </c>
      <c r="L151" s="9">
        <v>0.02</v>
      </c>
      <c r="M151" s="9">
        <v>0.2</v>
      </c>
      <c r="N151" s="7" t="s">
        <v>9</v>
      </c>
      <c r="O151" s="9">
        <v>8.0000000000000004E-4</v>
      </c>
      <c r="P151" s="9">
        <v>5.0000000000000002E-5</v>
      </c>
      <c r="Q151" s="9"/>
      <c r="R151" s="11">
        <v>123007770</v>
      </c>
      <c r="S151" s="11">
        <v>55874913</v>
      </c>
      <c r="T151" s="11">
        <v>59280092</v>
      </c>
      <c r="U151" s="11">
        <v>170000</v>
      </c>
      <c r="V151" s="11">
        <v>2247128</v>
      </c>
      <c r="W151" s="11">
        <v>5169390</v>
      </c>
      <c r="X151" s="11">
        <v>266247</v>
      </c>
      <c r="Y151" s="11">
        <v>0</v>
      </c>
      <c r="Z151" s="11">
        <v>0</v>
      </c>
      <c r="AA151" s="9">
        <v>0</v>
      </c>
      <c r="AB151" s="28">
        <f t="shared" si="24"/>
        <v>63461431</v>
      </c>
      <c r="AC151" s="14">
        <f t="shared" si="25"/>
        <v>0.880454665448688</v>
      </c>
      <c r="AD151" s="14">
        <f t="shared" si="26"/>
        <v>3.5409349656801779E-2</v>
      </c>
      <c r="AE151" s="9">
        <f t="shared" si="27"/>
        <v>2.002765303667936E-2</v>
      </c>
      <c r="AF151" s="9">
        <f t="shared" si="28"/>
        <v>8.0545449642144794E-4</v>
      </c>
      <c r="AG151" s="26">
        <f t="shared" si="29"/>
        <v>2.274694407630071E-2</v>
      </c>
    </row>
    <row r="152" spans="1:33" x14ac:dyDescent="0.2">
      <c r="A152" s="6" t="s">
        <v>1459</v>
      </c>
      <c r="B152" s="6" t="s">
        <v>1390</v>
      </c>
      <c r="C152" s="6"/>
      <c r="D152" s="7" t="s">
        <v>268</v>
      </c>
      <c r="E152" s="7" t="s">
        <v>1181</v>
      </c>
      <c r="F152" s="7" t="s">
        <v>1160</v>
      </c>
      <c r="G152" s="7" t="s">
        <v>1161</v>
      </c>
      <c r="H152" s="7" t="s">
        <v>269</v>
      </c>
      <c r="I152" s="7" t="s">
        <v>1178</v>
      </c>
      <c r="J152" s="7" t="s">
        <v>8</v>
      </c>
      <c r="K152" s="11">
        <v>9491647976</v>
      </c>
      <c r="L152" s="9">
        <v>0.03</v>
      </c>
      <c r="M152" s="9">
        <v>0</v>
      </c>
      <c r="N152" s="7" t="s">
        <v>1171</v>
      </c>
      <c r="O152" s="9">
        <v>8.9999999999999998E-4</v>
      </c>
      <c r="P152" s="9">
        <v>1.0749999999999999E-2</v>
      </c>
      <c r="Q152" s="9">
        <v>4.1700000000000001E-2</v>
      </c>
      <c r="R152" s="11">
        <v>154460054</v>
      </c>
      <c r="S152" s="11">
        <v>71187360</v>
      </c>
      <c r="T152" s="11"/>
      <c r="U152" s="11">
        <v>0</v>
      </c>
      <c r="V152" s="11">
        <v>8542520</v>
      </c>
      <c r="W152" s="11">
        <v>64106801</v>
      </c>
      <c r="X152" s="11">
        <v>3738999</v>
      </c>
      <c r="Y152" s="11"/>
      <c r="Z152" s="11">
        <v>6884374</v>
      </c>
      <c r="AA152" s="9">
        <v>1.5100000000000001E-2</v>
      </c>
      <c r="AB152" s="28">
        <f t="shared" si="24"/>
        <v>143836681</v>
      </c>
      <c r="AC152" s="14">
        <f t="shared" si="25"/>
        <v>0.49491798270845805</v>
      </c>
      <c r="AD152" s="14">
        <f t="shared" si="26"/>
        <v>5.939041377074044E-2</v>
      </c>
      <c r="AE152" s="9">
        <f t="shared" si="27"/>
        <v>7.500000018964041E-3</v>
      </c>
      <c r="AF152" s="9">
        <f t="shared" si="28"/>
        <v>9.0000387936848192E-4</v>
      </c>
      <c r="AG152" s="26">
        <f t="shared" si="29"/>
        <v>3.0254026083109765E-2</v>
      </c>
    </row>
    <row r="153" spans="1:33" x14ac:dyDescent="0.2">
      <c r="A153" s="6" t="s">
        <v>1460</v>
      </c>
      <c r="B153" s="6" t="s">
        <v>270</v>
      </c>
      <c r="C153" s="6" t="s">
        <v>275</v>
      </c>
      <c r="D153" s="7" t="s">
        <v>271</v>
      </c>
      <c r="E153" s="7" t="s">
        <v>3</v>
      </c>
      <c r="F153" s="7" t="s">
        <v>4</v>
      </c>
      <c r="G153" s="7" t="s">
        <v>1315</v>
      </c>
      <c r="H153" s="7" t="s">
        <v>1318</v>
      </c>
      <c r="I153" s="7" t="s">
        <v>7</v>
      </c>
      <c r="J153" s="7" t="s">
        <v>27</v>
      </c>
      <c r="K153" s="11">
        <v>675253</v>
      </c>
      <c r="L153" s="9" t="s">
        <v>1317</v>
      </c>
      <c r="M153" s="9">
        <v>0</v>
      </c>
      <c r="N153" s="7" t="s">
        <v>274</v>
      </c>
      <c r="O153" s="9" t="s">
        <v>1504</v>
      </c>
      <c r="P153" s="9">
        <v>0</v>
      </c>
      <c r="Q153" s="9">
        <v>0</v>
      </c>
      <c r="R153" s="11">
        <v>15980.069265118236</v>
      </c>
      <c r="S153" s="11">
        <v>13367.963987710013</v>
      </c>
      <c r="T153" s="11">
        <v>0</v>
      </c>
      <c r="U153" s="11">
        <v>180.1248825232324</v>
      </c>
      <c r="V153" s="11">
        <v>766.46247320150428</v>
      </c>
      <c r="W153" s="11">
        <v>1219.1709192057374</v>
      </c>
      <c r="X153" s="11">
        <v>446.34700247775152</v>
      </c>
      <c r="Y153" s="11">
        <v>0</v>
      </c>
      <c r="Z153" s="11">
        <v>0</v>
      </c>
      <c r="AA153" s="9">
        <v>0</v>
      </c>
      <c r="AB153" s="28">
        <f t="shared" si="24"/>
        <v>15533.722262640485</v>
      </c>
      <c r="AC153" s="14">
        <f t="shared" si="25"/>
        <v>0.86057699253840469</v>
      </c>
      <c r="AD153" s="14">
        <f t="shared" si="26"/>
        <v>4.9341842234741869E-2</v>
      </c>
      <c r="AE153" s="9">
        <f t="shared" si="27"/>
        <v>1.9796970894923847E-2</v>
      </c>
      <c r="AF153" s="9">
        <f t="shared" si="28"/>
        <v>1.135074517553427E-3</v>
      </c>
      <c r="AG153" s="26">
        <f t="shared" si="29"/>
        <v>2.3004299518314595E-2</v>
      </c>
    </row>
    <row r="154" spans="1:33" x14ac:dyDescent="0.2">
      <c r="A154" s="6" t="s">
        <v>1460</v>
      </c>
      <c r="B154" s="6" t="s">
        <v>270</v>
      </c>
      <c r="C154" s="6" t="s">
        <v>272</v>
      </c>
      <c r="D154" s="7" t="s">
        <v>273</v>
      </c>
      <c r="E154" s="7" t="s">
        <v>3</v>
      </c>
      <c r="F154" s="7" t="s">
        <v>4</v>
      </c>
      <c r="G154" s="7" t="s">
        <v>1315</v>
      </c>
      <c r="H154" s="7" t="s">
        <v>1318</v>
      </c>
      <c r="I154" s="7" t="s">
        <v>7</v>
      </c>
      <c r="J154" s="7" t="s">
        <v>67</v>
      </c>
      <c r="K154" s="11">
        <v>44269</v>
      </c>
      <c r="L154" s="9" t="s">
        <v>1317</v>
      </c>
      <c r="M154" s="9">
        <v>0</v>
      </c>
      <c r="N154" s="7" t="s">
        <v>274</v>
      </c>
      <c r="O154" s="9" t="s">
        <v>1504</v>
      </c>
      <c r="P154" s="9">
        <v>0</v>
      </c>
      <c r="Q154" s="9">
        <v>0</v>
      </c>
      <c r="R154" s="11">
        <v>1047.6394570590862</v>
      </c>
      <c r="S154" s="11">
        <v>876.39210454738372</v>
      </c>
      <c r="T154" s="11">
        <v>0</v>
      </c>
      <c r="U154" s="11">
        <v>11.808830800338502</v>
      </c>
      <c r="V154" s="11">
        <v>50.248613817572654</v>
      </c>
      <c r="W154" s="11">
        <v>79.927786210973949</v>
      </c>
      <c r="X154" s="11">
        <v>29.262121682817522</v>
      </c>
      <c r="Y154" s="11">
        <v>0</v>
      </c>
      <c r="Z154" s="11">
        <v>0</v>
      </c>
      <c r="AA154" s="9">
        <v>0</v>
      </c>
      <c r="AB154" s="28">
        <f t="shared" si="24"/>
        <v>1018.3773353762688</v>
      </c>
      <c r="AC154" s="14">
        <f t="shared" si="25"/>
        <v>0.86057699253840469</v>
      </c>
      <c r="AD154" s="14">
        <f t="shared" si="26"/>
        <v>4.9341842234741862E-2</v>
      </c>
      <c r="AE154" s="9">
        <f t="shared" si="27"/>
        <v>1.9796970894923847E-2</v>
      </c>
      <c r="AF154" s="9">
        <f t="shared" si="28"/>
        <v>1.1350745175534268E-3</v>
      </c>
      <c r="AG154" s="26">
        <f t="shared" si="29"/>
        <v>2.3004299518314595E-2</v>
      </c>
    </row>
    <row r="155" spans="1:33" x14ac:dyDescent="0.2">
      <c r="A155" s="6" t="s">
        <v>1460</v>
      </c>
      <c r="B155" s="6" t="s">
        <v>270</v>
      </c>
      <c r="C155" s="6" t="s">
        <v>276</v>
      </c>
      <c r="D155" s="7" t="s">
        <v>277</v>
      </c>
      <c r="E155" s="7" t="s">
        <v>3</v>
      </c>
      <c r="F155" s="7" t="s">
        <v>4</v>
      </c>
      <c r="G155" s="7" t="s">
        <v>1315</v>
      </c>
      <c r="H155" s="7" t="s">
        <v>1318</v>
      </c>
      <c r="I155" s="7" t="s">
        <v>7</v>
      </c>
      <c r="J155" s="7" t="s">
        <v>8</v>
      </c>
      <c r="K155" s="11">
        <v>1678101</v>
      </c>
      <c r="L155" s="9" t="s">
        <v>1317</v>
      </c>
      <c r="M155" s="9">
        <v>0</v>
      </c>
      <c r="N155" s="7" t="s">
        <v>274</v>
      </c>
      <c r="O155" s="9" t="s">
        <v>1504</v>
      </c>
      <c r="P155" s="9">
        <v>0</v>
      </c>
      <c r="Q155" s="9">
        <v>0</v>
      </c>
      <c r="R155" s="11">
        <v>39712.774639822674</v>
      </c>
      <c r="S155" s="11">
        <v>33221.316655742601</v>
      </c>
      <c r="T155" s="11">
        <v>0</v>
      </c>
      <c r="U155" s="11">
        <v>447.63628667642911</v>
      </c>
      <c r="V155" s="11">
        <v>1904.7696829809231</v>
      </c>
      <c r="W155" s="11">
        <v>3029.8154005832885</v>
      </c>
      <c r="X155" s="11">
        <v>1109.2366138394309</v>
      </c>
      <c r="Y155" s="11">
        <v>0</v>
      </c>
      <c r="Z155" s="11">
        <v>0</v>
      </c>
      <c r="AA155" s="9">
        <v>0</v>
      </c>
      <c r="AB155" s="28">
        <f t="shared" si="24"/>
        <v>38603.538025983245</v>
      </c>
      <c r="AC155" s="14">
        <f t="shared" si="25"/>
        <v>0.86057699253840458</v>
      </c>
      <c r="AD155" s="14">
        <f t="shared" si="26"/>
        <v>4.9341842234741848E-2</v>
      </c>
      <c r="AE155" s="9">
        <f t="shared" si="27"/>
        <v>1.9796970894923847E-2</v>
      </c>
      <c r="AF155" s="9">
        <f t="shared" si="28"/>
        <v>1.1350745175534268E-3</v>
      </c>
      <c r="AG155" s="26">
        <f t="shared" si="29"/>
        <v>2.3004299518314598E-2</v>
      </c>
    </row>
    <row r="156" spans="1:33" x14ac:dyDescent="0.2">
      <c r="A156" s="6" t="s">
        <v>1460</v>
      </c>
      <c r="B156" s="6" t="s">
        <v>270</v>
      </c>
      <c r="C156" s="6" t="s">
        <v>278</v>
      </c>
      <c r="D156" s="7" t="s">
        <v>279</v>
      </c>
      <c r="E156" s="7" t="s">
        <v>3</v>
      </c>
      <c r="F156" s="7" t="s">
        <v>4</v>
      </c>
      <c r="G156" s="7" t="s">
        <v>1315</v>
      </c>
      <c r="H156" s="7" t="s">
        <v>1318</v>
      </c>
      <c r="I156" s="7" t="s">
        <v>7</v>
      </c>
      <c r="J156" s="7" t="s">
        <v>8</v>
      </c>
      <c r="K156" s="11">
        <v>0</v>
      </c>
      <c r="L156" s="9" t="s">
        <v>1317</v>
      </c>
      <c r="M156" s="9">
        <v>0</v>
      </c>
      <c r="N156" s="7" t="s">
        <v>274</v>
      </c>
      <c r="O156" s="9" t="s">
        <v>1504</v>
      </c>
      <c r="P156" s="9">
        <v>0</v>
      </c>
      <c r="Q156" s="9">
        <v>0</v>
      </c>
      <c r="R156" s="11">
        <v>0</v>
      </c>
      <c r="S156" s="11">
        <v>0</v>
      </c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0</v>
      </c>
      <c r="Z156" s="11">
        <v>0</v>
      </c>
      <c r="AA156" s="9">
        <v>0</v>
      </c>
      <c r="AB156" s="23"/>
      <c r="AC156" s="24"/>
      <c r="AD156" s="24"/>
      <c r="AE156" s="25"/>
      <c r="AF156" s="25"/>
      <c r="AG156" s="27"/>
    </row>
    <row r="157" spans="1:33" x14ac:dyDescent="0.2">
      <c r="A157" s="6" t="s">
        <v>1460</v>
      </c>
      <c r="B157" s="6" t="s">
        <v>280</v>
      </c>
      <c r="C157" s="6" t="s">
        <v>282</v>
      </c>
      <c r="D157" s="7" t="s">
        <v>281</v>
      </c>
      <c r="E157" s="7" t="s">
        <v>3</v>
      </c>
      <c r="F157" s="7" t="s">
        <v>4</v>
      </c>
      <c r="G157" s="7" t="s">
        <v>1315</v>
      </c>
      <c r="H157" s="7" t="s">
        <v>1318</v>
      </c>
      <c r="I157" s="7" t="s">
        <v>7</v>
      </c>
      <c r="J157" s="7" t="s">
        <v>8</v>
      </c>
      <c r="K157" s="11">
        <v>5863042815</v>
      </c>
      <c r="L157" s="9" t="s">
        <v>1317</v>
      </c>
      <c r="M157" s="9">
        <v>0</v>
      </c>
      <c r="N157" s="7" t="s">
        <v>274</v>
      </c>
      <c r="O157" s="9" t="s">
        <v>1505</v>
      </c>
      <c r="P157" s="9">
        <v>0</v>
      </c>
      <c r="Q157" s="9">
        <v>0</v>
      </c>
      <c r="R157" s="11">
        <v>132807828.2504945</v>
      </c>
      <c r="S157" s="11">
        <v>116823390.75139485</v>
      </c>
      <c r="T157" s="11">
        <v>0</v>
      </c>
      <c r="U157" s="11">
        <v>1278399.4138880027</v>
      </c>
      <c r="V157" s="11">
        <v>3920504.2166851219</v>
      </c>
      <c r="W157" s="11">
        <v>5441458.4609424099</v>
      </c>
      <c r="X157" s="11">
        <v>5344075.4075841159</v>
      </c>
      <c r="Y157" s="11">
        <v>0</v>
      </c>
      <c r="Z157" s="11">
        <v>0</v>
      </c>
      <c r="AA157" s="9">
        <v>0</v>
      </c>
      <c r="AB157" s="28">
        <f t="shared" ref="AB157:AB164" si="30">+S157+U157+V157+W157</f>
        <v>127463752.84291038</v>
      </c>
      <c r="AC157" s="14">
        <f t="shared" ref="AC157:AC164" si="31">+S157/AB157</f>
        <v>0.91652244772183211</v>
      </c>
      <c r="AD157" s="14">
        <f t="shared" ref="AD157:AD164" si="32">+V157/AB157</f>
        <v>3.0757796857878904E-2</v>
      </c>
      <c r="AE157" s="9">
        <f t="shared" ref="AE157:AE164" si="33">+S157/K157</f>
        <v>1.9925385919494578E-2</v>
      </c>
      <c r="AF157" s="9">
        <f t="shared" ref="AF157:AF164" si="34">+V157/K157</f>
        <v>6.6868080967358962E-4</v>
      </c>
      <c r="AG157" s="26">
        <f t="shared" ref="AG157:AG164" si="35">+AB157/K157+AA157</f>
        <v>2.174020502064343E-2</v>
      </c>
    </row>
    <row r="158" spans="1:33" x14ac:dyDescent="0.2">
      <c r="A158" s="6" t="s">
        <v>1460</v>
      </c>
      <c r="B158" s="6" t="s">
        <v>280</v>
      </c>
      <c r="C158" s="6"/>
      <c r="D158" s="7" t="s">
        <v>281</v>
      </c>
      <c r="E158" s="7" t="s">
        <v>3</v>
      </c>
      <c r="F158" s="7" t="s">
        <v>4</v>
      </c>
      <c r="G158" s="7" t="s">
        <v>1315</v>
      </c>
      <c r="H158" s="7" t="s">
        <v>1318</v>
      </c>
      <c r="I158" s="7" t="s">
        <v>7</v>
      </c>
      <c r="J158" s="7" t="s">
        <v>8</v>
      </c>
      <c r="K158" s="11">
        <v>7576280608</v>
      </c>
      <c r="L158" s="9" t="s">
        <v>1537</v>
      </c>
      <c r="M158" s="9">
        <v>0</v>
      </c>
      <c r="N158" s="7" t="s">
        <v>274</v>
      </c>
      <c r="O158" s="9" t="s">
        <v>1505</v>
      </c>
      <c r="P158" s="9">
        <v>5.0000000000000001E-3</v>
      </c>
      <c r="Q158" s="9">
        <v>0</v>
      </c>
      <c r="R158" s="11">
        <v>132807828.2504945</v>
      </c>
      <c r="S158" s="11">
        <v>129421807.36452401</v>
      </c>
      <c r="T158" s="11">
        <v>0</v>
      </c>
      <c r="U158" s="11">
        <v>1416264</v>
      </c>
      <c r="V158" s="11">
        <v>4343297.5043789996</v>
      </c>
      <c r="W158" s="11">
        <v>6028273.8258539997</v>
      </c>
      <c r="X158" s="11">
        <v>5920388.8321790006</v>
      </c>
      <c r="Y158" s="11">
        <v>0</v>
      </c>
      <c r="Z158" s="11">
        <v>0</v>
      </c>
      <c r="AA158" s="9">
        <v>0</v>
      </c>
      <c r="AB158" s="28">
        <f t="shared" si="30"/>
        <v>141209642.69475701</v>
      </c>
      <c r="AC158" s="14">
        <f t="shared" si="31"/>
        <v>0.916522447721832</v>
      </c>
      <c r="AD158" s="14">
        <f t="shared" si="32"/>
        <v>3.07577968578789E-2</v>
      </c>
      <c r="AE158" s="9">
        <f t="shared" si="33"/>
        <v>1.7082499191999834E-2</v>
      </c>
      <c r="AF158" s="9">
        <f t="shared" si="34"/>
        <v>5.7327569147752979E-4</v>
      </c>
      <c r="AG158" s="26">
        <f t="shared" si="35"/>
        <v>1.8638386036764522E-2</v>
      </c>
    </row>
    <row r="159" spans="1:33" x14ac:dyDescent="0.2">
      <c r="A159" s="6" t="s">
        <v>1460</v>
      </c>
      <c r="B159" s="6" t="s">
        <v>280</v>
      </c>
      <c r="C159" s="6" t="s">
        <v>285</v>
      </c>
      <c r="D159" s="7" t="s">
        <v>286</v>
      </c>
      <c r="E159" s="7" t="s">
        <v>3</v>
      </c>
      <c r="F159" s="7" t="s">
        <v>4</v>
      </c>
      <c r="G159" s="7" t="s">
        <v>1315</v>
      </c>
      <c r="H159" s="7" t="s">
        <v>1318</v>
      </c>
      <c r="I159" s="7" t="s">
        <v>7</v>
      </c>
      <c r="J159" s="7" t="s">
        <v>8</v>
      </c>
      <c r="K159" s="11">
        <v>879917</v>
      </c>
      <c r="L159" s="9" t="s">
        <v>1317</v>
      </c>
      <c r="M159" s="9">
        <v>0</v>
      </c>
      <c r="N159" s="7" t="s">
        <v>274</v>
      </c>
      <c r="O159" s="9" t="s">
        <v>1505</v>
      </c>
      <c r="P159" s="9">
        <v>0</v>
      </c>
      <c r="Q159" s="9">
        <v>0</v>
      </c>
      <c r="R159" s="11">
        <v>19931.607101984016</v>
      </c>
      <c r="S159" s="11">
        <v>17532.68580212391</v>
      </c>
      <c r="T159" s="11">
        <v>0</v>
      </c>
      <c r="U159" s="11">
        <v>191.86033814936241</v>
      </c>
      <c r="V159" s="11">
        <v>588.38361200555596</v>
      </c>
      <c r="W159" s="11">
        <v>816.64622887067605</v>
      </c>
      <c r="X159" s="11">
        <v>802.03112083451379</v>
      </c>
      <c r="Y159" s="11">
        <v>0</v>
      </c>
      <c r="Z159" s="11">
        <v>0</v>
      </c>
      <c r="AA159" s="9">
        <v>0</v>
      </c>
      <c r="AB159" s="28">
        <f t="shared" si="30"/>
        <v>19129.575981149505</v>
      </c>
      <c r="AC159" s="14">
        <f t="shared" si="31"/>
        <v>0.916522447721832</v>
      </c>
      <c r="AD159" s="14">
        <f t="shared" si="32"/>
        <v>3.0757796857878904E-2</v>
      </c>
      <c r="AE159" s="9">
        <f t="shared" si="33"/>
        <v>1.9925385919494578E-2</v>
      </c>
      <c r="AF159" s="9">
        <f t="shared" si="34"/>
        <v>6.6868080967358962E-4</v>
      </c>
      <c r="AG159" s="26">
        <f t="shared" si="35"/>
        <v>2.174020502064343E-2</v>
      </c>
    </row>
    <row r="160" spans="1:33" x14ac:dyDescent="0.2">
      <c r="A160" s="6" t="s">
        <v>1460</v>
      </c>
      <c r="B160" s="6" t="s">
        <v>280</v>
      </c>
      <c r="C160" s="6" t="s">
        <v>287</v>
      </c>
      <c r="D160" s="7" t="s">
        <v>288</v>
      </c>
      <c r="E160" s="7" t="s">
        <v>3</v>
      </c>
      <c r="F160" s="7" t="s">
        <v>4</v>
      </c>
      <c r="G160" s="7" t="s">
        <v>1315</v>
      </c>
      <c r="H160" s="7" t="s">
        <v>1318</v>
      </c>
      <c r="I160" s="7" t="s">
        <v>7</v>
      </c>
      <c r="J160" s="7" t="s">
        <v>30</v>
      </c>
      <c r="K160" s="11">
        <v>631399762</v>
      </c>
      <c r="L160" s="9" t="s">
        <v>1317</v>
      </c>
      <c r="M160" s="9">
        <v>0</v>
      </c>
      <c r="N160" s="7" t="s">
        <v>274</v>
      </c>
      <c r="O160" s="9" t="s">
        <v>1505</v>
      </c>
      <c r="P160" s="9">
        <v>0</v>
      </c>
      <c r="Q160" s="9">
        <v>0</v>
      </c>
      <c r="R160" s="11">
        <v>14302271.669339517</v>
      </c>
      <c r="S160" s="11">
        <v>12580883.927327028</v>
      </c>
      <c r="T160" s="11">
        <v>0</v>
      </c>
      <c r="U160" s="11">
        <v>137672.72577384792</v>
      </c>
      <c r="V160" s="11">
        <v>422204.90408187179</v>
      </c>
      <c r="W160" s="11">
        <v>585998.71868271939</v>
      </c>
      <c r="X160" s="11">
        <v>575511.39347404963</v>
      </c>
      <c r="Y160" s="11">
        <v>0</v>
      </c>
      <c r="Z160" s="11">
        <v>0</v>
      </c>
      <c r="AA160" s="9">
        <v>0</v>
      </c>
      <c r="AB160" s="28">
        <f t="shared" si="30"/>
        <v>13726760.275865467</v>
      </c>
      <c r="AC160" s="14">
        <f t="shared" si="31"/>
        <v>0.916522447721832</v>
      </c>
      <c r="AD160" s="14">
        <f t="shared" si="32"/>
        <v>3.07577968578789E-2</v>
      </c>
      <c r="AE160" s="9">
        <f t="shared" si="33"/>
        <v>1.9925385919494578E-2</v>
      </c>
      <c r="AF160" s="9">
        <f t="shared" si="34"/>
        <v>6.6868080967358962E-4</v>
      </c>
      <c r="AG160" s="26">
        <f t="shared" si="35"/>
        <v>2.174020502064343E-2</v>
      </c>
    </row>
    <row r="161" spans="1:33" x14ac:dyDescent="0.2">
      <c r="A161" s="6" t="s">
        <v>1460</v>
      </c>
      <c r="B161" s="6" t="s">
        <v>280</v>
      </c>
      <c r="C161" s="6" t="s">
        <v>283</v>
      </c>
      <c r="D161" s="7" t="s">
        <v>284</v>
      </c>
      <c r="E161" s="7" t="s">
        <v>3</v>
      </c>
      <c r="F161" s="7" t="s">
        <v>4</v>
      </c>
      <c r="G161" s="7" t="s">
        <v>1315</v>
      </c>
      <c r="H161" s="7" t="s">
        <v>1318</v>
      </c>
      <c r="I161" s="7" t="s">
        <v>7</v>
      </c>
      <c r="J161" s="7" t="s">
        <v>8</v>
      </c>
      <c r="K161" s="11">
        <v>1080958114</v>
      </c>
      <c r="L161" s="9" t="s">
        <v>1540</v>
      </c>
      <c r="M161" s="9">
        <v>0</v>
      </c>
      <c r="N161" s="7" t="s">
        <v>274</v>
      </c>
      <c r="O161" s="9" t="s">
        <v>1505</v>
      </c>
      <c r="P161" s="9"/>
      <c r="Q161" s="9"/>
      <c r="R161" s="11">
        <v>11441003.669165999</v>
      </c>
      <c r="S161" s="11">
        <v>8729693</v>
      </c>
      <c r="T161" s="11">
        <v>0</v>
      </c>
      <c r="U161" s="11">
        <v>0</v>
      </c>
      <c r="V161" s="11">
        <v>722812.27952900005</v>
      </c>
      <c r="W161" s="11">
        <v>1003226.3139460001</v>
      </c>
      <c r="X161" s="11">
        <v>985272.07569100009</v>
      </c>
      <c r="Y161" s="11">
        <v>0</v>
      </c>
      <c r="Z161" s="11">
        <v>0</v>
      </c>
      <c r="AA161" s="9">
        <v>0</v>
      </c>
      <c r="AB161" s="28">
        <f t="shared" si="30"/>
        <v>10455731.593474999</v>
      </c>
      <c r="AC161" s="14">
        <f t="shared" si="31"/>
        <v>0.83491938578911584</v>
      </c>
      <c r="AD161" s="14">
        <f t="shared" si="32"/>
        <v>6.9130722519701829E-2</v>
      </c>
      <c r="AE161" s="9">
        <f t="shared" si="33"/>
        <v>8.0758846128611422E-3</v>
      </c>
      <c r="AF161" s="9">
        <f t="shared" si="34"/>
        <v>6.686774169762142E-4</v>
      </c>
      <c r="AG161" s="26">
        <f t="shared" si="35"/>
        <v>9.6726519354060729E-3</v>
      </c>
    </row>
    <row r="162" spans="1:33" x14ac:dyDescent="0.2">
      <c r="A162" s="6" t="s">
        <v>1460</v>
      </c>
      <c r="B162" s="6" t="s">
        <v>289</v>
      </c>
      <c r="C162" s="6" t="s">
        <v>293</v>
      </c>
      <c r="D162" s="7" t="s">
        <v>290</v>
      </c>
      <c r="E162" s="7" t="s">
        <v>3</v>
      </c>
      <c r="F162" s="7" t="s">
        <v>4</v>
      </c>
      <c r="G162" s="7" t="s">
        <v>1315</v>
      </c>
      <c r="H162" s="7" t="s">
        <v>1316</v>
      </c>
      <c r="I162" s="7" t="s">
        <v>7</v>
      </c>
      <c r="J162" s="7" t="s">
        <v>8</v>
      </c>
      <c r="K162" s="11">
        <v>2824852591</v>
      </c>
      <c r="L162" s="9" t="s">
        <v>1317</v>
      </c>
      <c r="M162" s="9">
        <v>0</v>
      </c>
      <c r="N162" s="7" t="s">
        <v>274</v>
      </c>
      <c r="O162" s="9" t="s">
        <v>1504</v>
      </c>
      <c r="P162" s="9">
        <v>0</v>
      </c>
      <c r="Q162" s="9">
        <v>0</v>
      </c>
      <c r="R162" s="11">
        <v>46436152.070149817</v>
      </c>
      <c r="S162" s="11">
        <v>38583010.607643686</v>
      </c>
      <c r="T162" s="11">
        <v>0</v>
      </c>
      <c r="U162" s="11">
        <v>3308014.6863083933</v>
      </c>
      <c r="V162" s="11">
        <v>1170889.9336074819</v>
      </c>
      <c r="W162" s="11">
        <v>2998931.3165169666</v>
      </c>
      <c r="X162" s="11">
        <v>375305.5260732891</v>
      </c>
      <c r="Y162" s="11">
        <v>0</v>
      </c>
      <c r="Z162" s="11">
        <v>0</v>
      </c>
      <c r="AA162" s="9">
        <v>0</v>
      </c>
      <c r="AB162" s="28">
        <f t="shared" si="30"/>
        <v>46060846.544076525</v>
      </c>
      <c r="AC162" s="14">
        <f t="shared" si="31"/>
        <v>0.83765309373380381</v>
      </c>
      <c r="AD162" s="14">
        <f t="shared" si="32"/>
        <v>2.5420503995449463E-2</v>
      </c>
      <c r="AE162" s="9">
        <f t="shared" si="33"/>
        <v>1.365841556850415E-2</v>
      </c>
      <c r="AF162" s="9">
        <f t="shared" si="34"/>
        <v>4.1449594125298622E-4</v>
      </c>
      <c r="AG162" s="26">
        <f t="shared" si="35"/>
        <v>1.6305575268184509E-2</v>
      </c>
    </row>
    <row r="163" spans="1:33" x14ac:dyDescent="0.2">
      <c r="A163" s="6" t="s">
        <v>1460</v>
      </c>
      <c r="B163" s="6" t="s">
        <v>289</v>
      </c>
      <c r="C163" s="6" t="s">
        <v>291</v>
      </c>
      <c r="D163" s="7" t="s">
        <v>292</v>
      </c>
      <c r="E163" s="7" t="s">
        <v>3</v>
      </c>
      <c r="F163" s="7" t="s">
        <v>4</v>
      </c>
      <c r="G163" s="7" t="s">
        <v>1315</v>
      </c>
      <c r="H163" s="7" t="s">
        <v>1316</v>
      </c>
      <c r="I163" s="7" t="s">
        <v>7</v>
      </c>
      <c r="J163" s="7" t="s">
        <v>67</v>
      </c>
      <c r="K163" s="11">
        <v>372823304</v>
      </c>
      <c r="L163" s="9" t="s">
        <v>1317</v>
      </c>
      <c r="M163" s="9">
        <v>0</v>
      </c>
      <c r="N163" s="7" t="s">
        <v>274</v>
      </c>
      <c r="O163" s="9" t="s">
        <v>1504</v>
      </c>
      <c r="P163" s="9">
        <v>0</v>
      </c>
      <c r="Q163" s="9">
        <v>0</v>
      </c>
      <c r="R163" s="11">
        <v>6128631.1699935682</v>
      </c>
      <c r="S163" s="11">
        <v>5092175.6196547551</v>
      </c>
      <c r="T163" s="11">
        <v>0</v>
      </c>
      <c r="U163" s="11">
        <v>436590.91060515406</v>
      </c>
      <c r="V163" s="11">
        <v>154533.74631252821</v>
      </c>
      <c r="W163" s="11">
        <v>395798.16853279667</v>
      </c>
      <c r="X163" s="11">
        <v>49532.724888334458</v>
      </c>
      <c r="Y163" s="11">
        <v>0</v>
      </c>
      <c r="Z163" s="11">
        <v>0</v>
      </c>
      <c r="AA163" s="9">
        <v>0</v>
      </c>
      <c r="AB163" s="28">
        <f t="shared" si="30"/>
        <v>6079098.4451052342</v>
      </c>
      <c r="AC163" s="14">
        <f t="shared" si="31"/>
        <v>0.8376530937338037</v>
      </c>
      <c r="AD163" s="14">
        <f t="shared" si="32"/>
        <v>2.542050399544946E-2</v>
      </c>
      <c r="AE163" s="9">
        <f t="shared" si="33"/>
        <v>1.3658415568504148E-2</v>
      </c>
      <c r="AF163" s="9">
        <f t="shared" si="34"/>
        <v>4.1449594125298617E-4</v>
      </c>
      <c r="AG163" s="26">
        <f t="shared" si="35"/>
        <v>1.6305575268184509E-2</v>
      </c>
    </row>
    <row r="164" spans="1:33" x14ac:dyDescent="0.2">
      <c r="A164" s="6" t="s">
        <v>1460</v>
      </c>
      <c r="B164" s="6" t="s">
        <v>289</v>
      </c>
      <c r="C164" s="6" t="s">
        <v>296</v>
      </c>
      <c r="D164" s="7" t="s">
        <v>297</v>
      </c>
      <c r="E164" s="7" t="s">
        <v>3</v>
      </c>
      <c r="F164" s="7" t="s">
        <v>4</v>
      </c>
      <c r="G164" s="7" t="s">
        <v>1315</v>
      </c>
      <c r="H164" s="7" t="s">
        <v>1316</v>
      </c>
      <c r="I164" s="7" t="s">
        <v>7</v>
      </c>
      <c r="J164" s="7" t="s">
        <v>30</v>
      </c>
      <c r="K164" s="11">
        <v>498466769</v>
      </c>
      <c r="L164" s="9" t="s">
        <v>1317</v>
      </c>
      <c r="M164" s="9">
        <v>0</v>
      </c>
      <c r="N164" s="7" t="s">
        <v>274</v>
      </c>
      <c r="O164" s="9" t="s">
        <v>1504</v>
      </c>
      <c r="P164" s="9">
        <v>0</v>
      </c>
      <c r="Q164" s="9">
        <v>0</v>
      </c>
      <c r="R164" s="11">
        <v>8194012.9410456158</v>
      </c>
      <c r="S164" s="11">
        <v>6808266.278091561</v>
      </c>
      <c r="T164" s="11">
        <v>0</v>
      </c>
      <c r="U164" s="11">
        <v>583724.4030864524</v>
      </c>
      <c r="V164" s="11">
        <v>206612.45259998983</v>
      </c>
      <c r="W164" s="11">
        <v>529184.28684023628</v>
      </c>
      <c r="X164" s="11">
        <v>66225.52042737641</v>
      </c>
      <c r="Y164" s="11">
        <v>0</v>
      </c>
      <c r="Z164" s="11">
        <v>0</v>
      </c>
      <c r="AA164" s="9">
        <v>0</v>
      </c>
      <c r="AB164" s="28">
        <f t="shared" si="30"/>
        <v>8127787.4206182398</v>
      </c>
      <c r="AC164" s="14">
        <f t="shared" si="31"/>
        <v>0.8376530937338037</v>
      </c>
      <c r="AD164" s="14">
        <f t="shared" si="32"/>
        <v>2.542050399544946E-2</v>
      </c>
      <c r="AE164" s="9">
        <f t="shared" si="33"/>
        <v>1.3658415568504148E-2</v>
      </c>
      <c r="AF164" s="9">
        <f t="shared" si="34"/>
        <v>4.1449594125298617E-4</v>
      </c>
      <c r="AG164" s="26">
        <f t="shared" si="35"/>
        <v>1.6305575268184509E-2</v>
      </c>
    </row>
    <row r="165" spans="1:33" x14ac:dyDescent="0.2">
      <c r="A165" s="6" t="s">
        <v>1460</v>
      </c>
      <c r="B165" s="6" t="s">
        <v>289</v>
      </c>
      <c r="C165" s="6" t="s">
        <v>294</v>
      </c>
      <c r="D165" s="7" t="s">
        <v>295</v>
      </c>
      <c r="E165" s="7" t="s">
        <v>3</v>
      </c>
      <c r="F165" s="7" t="s">
        <v>4</v>
      </c>
      <c r="G165" s="7" t="s">
        <v>1315</v>
      </c>
      <c r="H165" s="7" t="s">
        <v>1316</v>
      </c>
      <c r="I165" s="7" t="s">
        <v>7</v>
      </c>
      <c r="J165" s="7" t="s">
        <v>8</v>
      </c>
      <c r="K165" s="11">
        <v>0</v>
      </c>
      <c r="L165" s="9" t="s">
        <v>1317</v>
      </c>
      <c r="M165" s="9">
        <v>0</v>
      </c>
      <c r="N165" s="7" t="s">
        <v>274</v>
      </c>
      <c r="O165" s="9" t="s">
        <v>1504</v>
      </c>
      <c r="P165" s="9">
        <v>0</v>
      </c>
      <c r="Q165" s="9">
        <v>0</v>
      </c>
      <c r="R165" s="11">
        <v>0</v>
      </c>
      <c r="S165" s="11">
        <v>0</v>
      </c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0</v>
      </c>
      <c r="Z165" s="11">
        <v>0</v>
      </c>
      <c r="AA165" s="9">
        <v>0</v>
      </c>
      <c r="AB165" s="23"/>
      <c r="AC165" s="24"/>
      <c r="AD165" s="24"/>
      <c r="AE165" s="25"/>
      <c r="AF165" s="25"/>
      <c r="AG165" s="27"/>
    </row>
    <row r="166" spans="1:33" x14ac:dyDescent="0.2">
      <c r="A166" s="6" t="s">
        <v>1460</v>
      </c>
      <c r="B166" s="6" t="s">
        <v>298</v>
      </c>
      <c r="C166" s="6" t="s">
        <v>302</v>
      </c>
      <c r="D166" s="7" t="s">
        <v>299</v>
      </c>
      <c r="E166" s="7" t="s">
        <v>3</v>
      </c>
      <c r="F166" s="7" t="s">
        <v>4</v>
      </c>
      <c r="G166" s="7" t="s">
        <v>1315</v>
      </c>
      <c r="H166" s="7" t="s">
        <v>1318</v>
      </c>
      <c r="I166" s="7" t="s">
        <v>7</v>
      </c>
      <c r="J166" s="7" t="s">
        <v>8</v>
      </c>
      <c r="K166" s="11">
        <v>955203517</v>
      </c>
      <c r="L166" s="9" t="s">
        <v>1317</v>
      </c>
      <c r="M166" s="9">
        <v>0</v>
      </c>
      <c r="N166" s="7" t="s">
        <v>274</v>
      </c>
      <c r="O166" s="9" t="s">
        <v>1504</v>
      </c>
      <c r="P166" s="9">
        <v>0</v>
      </c>
      <c r="Q166" s="9">
        <v>0</v>
      </c>
      <c r="R166" s="11">
        <v>21372467.328887001</v>
      </c>
      <c r="S166" s="11">
        <v>18100134.152684588</v>
      </c>
      <c r="T166" s="11">
        <v>0</v>
      </c>
      <c r="U166" s="11">
        <v>1111500.4481629201</v>
      </c>
      <c r="V166" s="11">
        <v>537849.75024299149</v>
      </c>
      <c r="W166" s="11">
        <v>1311516.8846696673</v>
      </c>
      <c r="X166" s="11">
        <v>311466.09312682884</v>
      </c>
      <c r="Y166" s="11">
        <v>0</v>
      </c>
      <c r="Z166" s="11">
        <v>0</v>
      </c>
      <c r="AA166" s="9">
        <v>0</v>
      </c>
      <c r="AB166" s="28">
        <f t="shared" ref="AB166:AB185" si="36">+S166+U166+V166+W166</f>
        <v>21061001.235760171</v>
      </c>
      <c r="AC166" s="14">
        <f t="shared" ref="AC166:AC185" si="37">+S166/AB166</f>
        <v>0.85941470446104773</v>
      </c>
      <c r="AD166" s="14">
        <f t="shared" ref="AD166:AD185" si="38">+V166/AB166</f>
        <v>2.5537710397630982E-2</v>
      </c>
      <c r="AE166" s="9">
        <f t="shared" ref="AE166:AE185" si="39">+S166/K166</f>
        <v>1.8948981898152483E-2</v>
      </c>
      <c r="AF166" s="9">
        <f t="shared" ref="AF166:AF185" si="40">+V166/K166</f>
        <v>5.6307346096485481E-4</v>
      </c>
      <c r="AG166" s="26">
        <f t="shared" ref="AG166:AG185" si="41">+AB166/K166+AA166</f>
        <v>2.2048705706095271E-2</v>
      </c>
    </row>
    <row r="167" spans="1:33" x14ac:dyDescent="0.2">
      <c r="A167" s="6" t="s">
        <v>1460</v>
      </c>
      <c r="B167" s="6" t="s">
        <v>298</v>
      </c>
      <c r="C167" s="6"/>
      <c r="D167" s="7" t="s">
        <v>299</v>
      </c>
      <c r="E167" s="7" t="s">
        <v>3</v>
      </c>
      <c r="F167" s="7" t="s">
        <v>4</v>
      </c>
      <c r="G167" s="7" t="s">
        <v>1315</v>
      </c>
      <c r="H167" s="7" t="s">
        <v>1318</v>
      </c>
      <c r="I167" s="7" t="s">
        <v>7</v>
      </c>
      <c r="J167" s="7" t="s">
        <v>8</v>
      </c>
      <c r="K167" s="11">
        <v>1566472376</v>
      </c>
      <c r="L167" s="9" t="s">
        <v>1537</v>
      </c>
      <c r="M167" s="9">
        <v>0</v>
      </c>
      <c r="N167" s="7" t="s">
        <v>274</v>
      </c>
      <c r="O167" s="9" t="s">
        <v>1504</v>
      </c>
      <c r="P167" s="9">
        <v>5.0000000000000001E-3</v>
      </c>
      <c r="Q167" s="9">
        <v>0</v>
      </c>
      <c r="R167" s="11">
        <v>21372467.328887001</v>
      </c>
      <c r="S167" s="11">
        <v>19678851.999170002</v>
      </c>
      <c r="T167" s="11">
        <v>0</v>
      </c>
      <c r="U167" s="11">
        <v>1208447</v>
      </c>
      <c r="V167" s="11">
        <v>584761.722954</v>
      </c>
      <c r="W167" s="11">
        <v>1425909.136922</v>
      </c>
      <c r="X167" s="11">
        <v>338632.581267</v>
      </c>
      <c r="Y167" s="11">
        <v>0</v>
      </c>
      <c r="Z167" s="11">
        <v>0</v>
      </c>
      <c r="AA167" s="9">
        <v>0</v>
      </c>
      <c r="AB167" s="28">
        <f t="shared" si="36"/>
        <v>22897969.859046005</v>
      </c>
      <c r="AC167" s="14">
        <f t="shared" si="37"/>
        <v>0.85941470446104773</v>
      </c>
      <c r="AD167" s="14">
        <f t="shared" si="38"/>
        <v>2.5537710397630982E-2</v>
      </c>
      <c r="AE167" s="9">
        <f t="shared" si="39"/>
        <v>1.2562527307005637E-2</v>
      </c>
      <c r="AF167" s="9">
        <f t="shared" si="40"/>
        <v>3.7329845831510531E-4</v>
      </c>
      <c r="AG167" s="26">
        <f t="shared" si="41"/>
        <v>1.461753824061434E-2</v>
      </c>
    </row>
    <row r="168" spans="1:33" x14ac:dyDescent="0.2">
      <c r="A168" s="6" t="s">
        <v>1460</v>
      </c>
      <c r="B168" s="6" t="s">
        <v>298</v>
      </c>
      <c r="C168" s="6" t="s">
        <v>300</v>
      </c>
      <c r="D168" s="7" t="s">
        <v>301</v>
      </c>
      <c r="E168" s="7" t="s">
        <v>3</v>
      </c>
      <c r="F168" s="7" t="s">
        <v>4</v>
      </c>
      <c r="G168" s="7" t="s">
        <v>1315</v>
      </c>
      <c r="H168" s="7" t="s">
        <v>1318</v>
      </c>
      <c r="I168" s="7" t="s">
        <v>7</v>
      </c>
      <c r="J168" s="7" t="s">
        <v>67</v>
      </c>
      <c r="K168" s="11">
        <v>82919968</v>
      </c>
      <c r="L168" s="9" t="s">
        <v>1317</v>
      </c>
      <c r="M168" s="9">
        <v>0</v>
      </c>
      <c r="N168" s="7" t="s">
        <v>274</v>
      </c>
      <c r="O168" s="9" t="s">
        <v>1504</v>
      </c>
      <c r="P168" s="9">
        <v>0</v>
      </c>
      <c r="Q168" s="9">
        <v>0</v>
      </c>
      <c r="R168" s="11">
        <v>1855315.9357686441</v>
      </c>
      <c r="S168" s="11">
        <v>1571248.9726273832</v>
      </c>
      <c r="T168" s="11">
        <v>0</v>
      </c>
      <c r="U168" s="11">
        <v>96487.900173482078</v>
      </c>
      <c r="V168" s="11">
        <v>46690.033364855</v>
      </c>
      <c r="W168" s="11">
        <v>113851.06542511663</v>
      </c>
      <c r="X168" s="11">
        <v>27037.964177807429</v>
      </c>
      <c r="Y168" s="11">
        <v>0</v>
      </c>
      <c r="Z168" s="11">
        <v>0</v>
      </c>
      <c r="AA168" s="9">
        <v>0</v>
      </c>
      <c r="AB168" s="28">
        <f t="shared" si="36"/>
        <v>1828277.9715908368</v>
      </c>
      <c r="AC168" s="14">
        <f t="shared" si="37"/>
        <v>0.85941470446104795</v>
      </c>
      <c r="AD168" s="14">
        <f t="shared" si="38"/>
        <v>2.5537710397630985E-2</v>
      </c>
      <c r="AE168" s="9">
        <f t="shared" si="39"/>
        <v>1.8948981898152483E-2</v>
      </c>
      <c r="AF168" s="9">
        <f t="shared" si="40"/>
        <v>5.630734609648547E-4</v>
      </c>
      <c r="AG168" s="26">
        <f t="shared" si="41"/>
        <v>2.2048705706095264E-2</v>
      </c>
    </row>
    <row r="169" spans="1:33" x14ac:dyDescent="0.2">
      <c r="A169" s="6" t="s">
        <v>1460</v>
      </c>
      <c r="B169" s="6" t="s">
        <v>298</v>
      </c>
      <c r="C169" s="6" t="s">
        <v>305</v>
      </c>
      <c r="D169" s="7" t="s">
        <v>306</v>
      </c>
      <c r="E169" s="7" t="s">
        <v>3</v>
      </c>
      <c r="F169" s="7" t="s">
        <v>4</v>
      </c>
      <c r="G169" s="7" t="s">
        <v>1315</v>
      </c>
      <c r="H169" s="7" t="s">
        <v>1318</v>
      </c>
      <c r="I169" s="7" t="s">
        <v>7</v>
      </c>
      <c r="J169" s="7" t="s">
        <v>8</v>
      </c>
      <c r="K169" s="11">
        <v>394157</v>
      </c>
      <c r="L169" s="9" t="s">
        <v>1317</v>
      </c>
      <c r="M169" s="9">
        <v>0</v>
      </c>
      <c r="N169" s="7" t="s">
        <v>274</v>
      </c>
      <c r="O169" s="9" t="s">
        <v>1504</v>
      </c>
      <c r="P169" s="9">
        <v>0</v>
      </c>
      <c r="Q169" s="9">
        <v>0</v>
      </c>
      <c r="R169" s="11">
        <v>8819.1756573611019</v>
      </c>
      <c r="S169" s="11">
        <v>7468.8738580300878</v>
      </c>
      <c r="T169" s="11">
        <v>0</v>
      </c>
      <c r="U169" s="11">
        <v>458.65166359783416</v>
      </c>
      <c r="V169" s="11">
        <v>221.93934615352424</v>
      </c>
      <c r="W169" s="11">
        <v>541.18682721594507</v>
      </c>
      <c r="X169" s="11">
        <v>128.52396236371007</v>
      </c>
      <c r="Y169" s="11">
        <v>0</v>
      </c>
      <c r="Z169" s="11">
        <v>0</v>
      </c>
      <c r="AA169" s="9">
        <v>0</v>
      </c>
      <c r="AB169" s="28">
        <f t="shared" si="36"/>
        <v>8690.651694997392</v>
      </c>
      <c r="AC169" s="14">
        <f t="shared" si="37"/>
        <v>0.85941470446104784</v>
      </c>
      <c r="AD169" s="14">
        <f t="shared" si="38"/>
        <v>2.5537710397630985E-2</v>
      </c>
      <c r="AE169" s="9">
        <f t="shared" si="39"/>
        <v>1.8948981898152483E-2</v>
      </c>
      <c r="AF169" s="9">
        <f t="shared" si="40"/>
        <v>5.630734609648547E-4</v>
      </c>
      <c r="AG169" s="26">
        <f t="shared" si="41"/>
        <v>2.2048705706095267E-2</v>
      </c>
    </row>
    <row r="170" spans="1:33" x14ac:dyDescent="0.2">
      <c r="A170" s="6" t="s">
        <v>1460</v>
      </c>
      <c r="B170" s="6" t="s">
        <v>298</v>
      </c>
      <c r="C170" s="6" t="s">
        <v>303</v>
      </c>
      <c r="D170" s="7" t="s">
        <v>304</v>
      </c>
      <c r="E170" s="7" t="s">
        <v>3</v>
      </c>
      <c r="F170" s="7" t="s">
        <v>4</v>
      </c>
      <c r="G170" s="7" t="s">
        <v>1315</v>
      </c>
      <c r="H170" s="7" t="s">
        <v>1318</v>
      </c>
      <c r="I170" s="7" t="s">
        <v>7</v>
      </c>
      <c r="J170" s="7" t="s">
        <v>8</v>
      </c>
      <c r="K170" s="11">
        <v>527954734</v>
      </c>
      <c r="L170" s="9" t="s">
        <v>1540</v>
      </c>
      <c r="M170" s="9">
        <v>0</v>
      </c>
      <c r="N170" s="7" t="s">
        <v>274</v>
      </c>
      <c r="O170" s="9" t="s">
        <v>1504</v>
      </c>
      <c r="P170" s="9"/>
      <c r="Q170" s="9"/>
      <c r="R170" s="11">
        <v>5461730.3875480006</v>
      </c>
      <c r="S170" s="11">
        <v>4267408</v>
      </c>
      <c r="T170" s="11">
        <v>0</v>
      </c>
      <c r="U170" s="11">
        <v>0</v>
      </c>
      <c r="V170" s="11">
        <v>297277.058754</v>
      </c>
      <c r="W170" s="11">
        <v>724893.67486999999</v>
      </c>
      <c r="X170" s="11">
        <v>172151.65392400001</v>
      </c>
      <c r="Y170" s="11">
        <v>0</v>
      </c>
      <c r="Z170" s="11">
        <v>0</v>
      </c>
      <c r="AA170" s="9">
        <v>0</v>
      </c>
      <c r="AB170" s="28">
        <f t="shared" si="36"/>
        <v>5289578.7336240001</v>
      </c>
      <c r="AC170" s="14">
        <f t="shared" si="37"/>
        <v>0.80675762946368135</v>
      </c>
      <c r="AD170" s="14">
        <f t="shared" si="38"/>
        <v>5.6200516851051638E-2</v>
      </c>
      <c r="AE170" s="9">
        <f t="shared" si="39"/>
        <v>8.0829050772371711E-3</v>
      </c>
      <c r="AF170" s="9">
        <f t="shared" si="40"/>
        <v>5.6307300533458237E-4</v>
      </c>
      <c r="AG170" s="26">
        <f t="shared" si="41"/>
        <v>1.001900048049195E-2</v>
      </c>
    </row>
    <row r="171" spans="1:33" x14ac:dyDescent="0.2">
      <c r="A171" s="6" t="s">
        <v>1460</v>
      </c>
      <c r="B171" s="6" t="s">
        <v>307</v>
      </c>
      <c r="C171" s="6" t="s">
        <v>313</v>
      </c>
      <c r="D171" s="7" t="s">
        <v>308</v>
      </c>
      <c r="E171" s="7" t="s">
        <v>3</v>
      </c>
      <c r="F171" s="7" t="s">
        <v>4</v>
      </c>
      <c r="G171" s="7" t="s">
        <v>1315</v>
      </c>
      <c r="H171" s="7" t="s">
        <v>1318</v>
      </c>
      <c r="I171" s="7" t="s">
        <v>7</v>
      </c>
      <c r="J171" s="7" t="s">
        <v>8</v>
      </c>
      <c r="K171" s="11">
        <v>3398849524</v>
      </c>
      <c r="L171" s="9" t="s">
        <v>1317</v>
      </c>
      <c r="M171" s="9">
        <v>0</v>
      </c>
      <c r="N171" s="7" t="s">
        <v>274</v>
      </c>
      <c r="O171" s="9" t="s">
        <v>1504</v>
      </c>
      <c r="P171" s="9">
        <v>0</v>
      </c>
      <c r="Q171" s="9">
        <v>0</v>
      </c>
      <c r="R171" s="11">
        <v>75449867.979808956</v>
      </c>
      <c r="S171" s="11">
        <v>67250760.490230277</v>
      </c>
      <c r="T171" s="11">
        <v>0</v>
      </c>
      <c r="U171" s="11">
        <v>738608.13978621608</v>
      </c>
      <c r="V171" s="11">
        <v>3523448.1812923262</v>
      </c>
      <c r="W171" s="11">
        <v>3317215.3657040899</v>
      </c>
      <c r="X171" s="11">
        <v>619835.80279605207</v>
      </c>
      <c r="Y171" s="11">
        <v>0</v>
      </c>
      <c r="Z171" s="11">
        <v>0</v>
      </c>
      <c r="AA171" s="9">
        <v>0</v>
      </c>
      <c r="AB171" s="28">
        <f t="shared" si="36"/>
        <v>74830032.177012905</v>
      </c>
      <c r="AC171" s="14">
        <f t="shared" si="37"/>
        <v>0.89871350490864932</v>
      </c>
      <c r="AD171" s="14">
        <f t="shared" si="38"/>
        <v>4.708601718835953E-2</v>
      </c>
      <c r="AE171" s="9">
        <f t="shared" si="39"/>
        <v>1.978633064375411E-2</v>
      </c>
      <c r="AF171" s="9">
        <f t="shared" si="40"/>
        <v>1.0366590684325707E-3</v>
      </c>
      <c r="AG171" s="26">
        <f t="shared" si="41"/>
        <v>2.2016282759393178E-2</v>
      </c>
    </row>
    <row r="172" spans="1:33" x14ac:dyDescent="0.2">
      <c r="A172" s="6" t="s">
        <v>1460</v>
      </c>
      <c r="B172" s="6" t="s">
        <v>307</v>
      </c>
      <c r="C172" s="6"/>
      <c r="D172" s="7" t="s">
        <v>308</v>
      </c>
      <c r="E172" s="7" t="s">
        <v>3</v>
      </c>
      <c r="F172" s="7" t="s">
        <v>4</v>
      </c>
      <c r="G172" s="7" t="s">
        <v>1315</v>
      </c>
      <c r="H172" s="7" t="s">
        <v>1318</v>
      </c>
      <c r="I172" s="7" t="s">
        <v>7</v>
      </c>
      <c r="J172" s="7" t="s">
        <v>8</v>
      </c>
      <c r="K172" s="11">
        <v>5029088787</v>
      </c>
      <c r="L172" s="9" t="s">
        <v>1596</v>
      </c>
      <c r="M172" s="9">
        <v>0</v>
      </c>
      <c r="N172" s="7" t="s">
        <v>274</v>
      </c>
      <c r="O172" s="9">
        <v>0</v>
      </c>
      <c r="P172" s="9">
        <v>5.0000000000000001E-3</v>
      </c>
      <c r="Q172" s="9">
        <v>0</v>
      </c>
      <c r="R172" s="11">
        <v>75449867.979808956</v>
      </c>
      <c r="S172" s="11">
        <v>76575883.468691006</v>
      </c>
      <c r="T172" s="11">
        <v>0</v>
      </c>
      <c r="U172" s="11">
        <v>841025</v>
      </c>
      <c r="V172" s="11">
        <v>4012016.4496550001</v>
      </c>
      <c r="W172" s="11">
        <v>3777186.9854410002</v>
      </c>
      <c r="X172" s="11">
        <v>705783.456702</v>
      </c>
      <c r="Y172" s="11">
        <v>0</v>
      </c>
      <c r="Z172" s="11">
        <v>0</v>
      </c>
      <c r="AA172" s="9">
        <v>7.1779999999999999E-4</v>
      </c>
      <c r="AB172" s="28">
        <f t="shared" si="36"/>
        <v>85206111.903787002</v>
      </c>
      <c r="AC172" s="14">
        <f t="shared" si="37"/>
        <v>0.89871350490864932</v>
      </c>
      <c r="AD172" s="14">
        <f t="shared" si="38"/>
        <v>4.708601718835953E-2</v>
      </c>
      <c r="AE172" s="9">
        <f t="shared" si="39"/>
        <v>1.522659207501699E-2</v>
      </c>
      <c r="AF172" s="9">
        <f t="shared" si="40"/>
        <v>7.9776210354963462E-4</v>
      </c>
      <c r="AG172" s="26">
        <f t="shared" si="41"/>
        <v>1.7660454129320904E-2</v>
      </c>
    </row>
    <row r="173" spans="1:33" x14ac:dyDescent="0.2">
      <c r="A173" s="6" t="s">
        <v>1460</v>
      </c>
      <c r="B173" s="6" t="s">
        <v>307</v>
      </c>
      <c r="C173" s="6" t="s">
        <v>311</v>
      </c>
      <c r="D173" s="7" t="s">
        <v>312</v>
      </c>
      <c r="E173" s="7" t="s">
        <v>3</v>
      </c>
      <c r="F173" s="7" t="s">
        <v>4</v>
      </c>
      <c r="G173" s="7" t="s">
        <v>1315</v>
      </c>
      <c r="H173" s="7" t="s">
        <v>1318</v>
      </c>
      <c r="I173" s="7" t="s">
        <v>7</v>
      </c>
      <c r="J173" s="7" t="s">
        <v>27</v>
      </c>
      <c r="K173" s="11">
        <v>450408829</v>
      </c>
      <c r="L173" s="9" t="s">
        <v>1317</v>
      </c>
      <c r="M173" s="9">
        <v>0</v>
      </c>
      <c r="N173" s="7" t="s">
        <v>274</v>
      </c>
      <c r="O173" s="9" t="s">
        <v>1504</v>
      </c>
      <c r="P173" s="9">
        <v>0</v>
      </c>
      <c r="Q173" s="9">
        <v>0</v>
      </c>
      <c r="R173" s="11">
        <v>9998467.5535139572</v>
      </c>
      <c r="S173" s="11">
        <v>8911938.0154601075</v>
      </c>
      <c r="T173" s="11">
        <v>0</v>
      </c>
      <c r="U173" s="11">
        <v>97878.892543457579</v>
      </c>
      <c r="V173" s="11">
        <v>466920.39708494511</v>
      </c>
      <c r="W173" s="11">
        <v>439590.83150266175</v>
      </c>
      <c r="X173" s="11">
        <v>82139.416922784818</v>
      </c>
      <c r="Y173" s="11">
        <v>0</v>
      </c>
      <c r="Z173" s="11">
        <v>0</v>
      </c>
      <c r="AA173" s="9">
        <v>0</v>
      </c>
      <c r="AB173" s="28">
        <f t="shared" si="36"/>
        <v>9916328.1365911718</v>
      </c>
      <c r="AC173" s="14">
        <f t="shared" si="37"/>
        <v>0.89871350490864932</v>
      </c>
      <c r="AD173" s="14">
        <f t="shared" si="38"/>
        <v>4.7086017188359523E-2</v>
      </c>
      <c r="AE173" s="9">
        <f t="shared" si="39"/>
        <v>1.9786330643754117E-2</v>
      </c>
      <c r="AF173" s="9">
        <f t="shared" si="40"/>
        <v>1.0366590684325709E-3</v>
      </c>
      <c r="AG173" s="26">
        <f t="shared" si="41"/>
        <v>2.2016282759393182E-2</v>
      </c>
    </row>
    <row r="174" spans="1:33" x14ac:dyDescent="0.2">
      <c r="A174" s="6" t="s">
        <v>1460</v>
      </c>
      <c r="B174" s="6" t="s">
        <v>307</v>
      </c>
      <c r="C174" s="6" t="s">
        <v>309</v>
      </c>
      <c r="D174" s="7" t="s">
        <v>310</v>
      </c>
      <c r="E174" s="7" t="s">
        <v>3</v>
      </c>
      <c r="F174" s="7" t="s">
        <v>4</v>
      </c>
      <c r="G174" s="7" t="s">
        <v>1315</v>
      </c>
      <c r="H174" s="7" t="s">
        <v>1318</v>
      </c>
      <c r="I174" s="7" t="s">
        <v>7</v>
      </c>
      <c r="J174" s="7" t="s">
        <v>67</v>
      </c>
      <c r="K174" s="11">
        <v>20747778</v>
      </c>
      <c r="L174" s="9" t="s">
        <v>1317</v>
      </c>
      <c r="M174" s="9">
        <v>0</v>
      </c>
      <c r="N174" s="7" t="s">
        <v>274</v>
      </c>
      <c r="O174" s="9" t="s">
        <v>1504</v>
      </c>
      <c r="P174" s="9">
        <v>0</v>
      </c>
      <c r="Q174" s="9">
        <v>0</v>
      </c>
      <c r="R174" s="11">
        <v>460572.64374919859</v>
      </c>
      <c r="S174" s="11">
        <v>410522.39563120744</v>
      </c>
      <c r="T174" s="11">
        <v>0</v>
      </c>
      <c r="U174" s="11">
        <v>4508.7249685718598</v>
      </c>
      <c r="V174" s="11">
        <v>21508.372213525789</v>
      </c>
      <c r="W174" s="11">
        <v>20249.454263812026</v>
      </c>
      <c r="X174" s="11">
        <v>3783.6966720814053</v>
      </c>
      <c r="Y174" s="11">
        <v>0</v>
      </c>
      <c r="Z174" s="11">
        <v>0</v>
      </c>
      <c r="AA174" s="9">
        <v>0</v>
      </c>
      <c r="AB174" s="28">
        <f t="shared" si="36"/>
        <v>456788.94707711716</v>
      </c>
      <c r="AC174" s="14">
        <f t="shared" si="37"/>
        <v>0.89871350490864921</v>
      </c>
      <c r="AD174" s="14">
        <f t="shared" si="38"/>
        <v>4.7086017188359523E-2</v>
      </c>
      <c r="AE174" s="9">
        <f t="shared" si="39"/>
        <v>1.9786330643754114E-2</v>
      </c>
      <c r="AF174" s="9">
        <f t="shared" si="40"/>
        <v>1.0366590684325709E-3</v>
      </c>
      <c r="AG174" s="26">
        <f t="shared" si="41"/>
        <v>2.2016282759393182E-2</v>
      </c>
    </row>
    <row r="175" spans="1:33" x14ac:dyDescent="0.2">
      <c r="A175" s="6" t="s">
        <v>1460</v>
      </c>
      <c r="B175" s="6" t="s">
        <v>307</v>
      </c>
      <c r="C175" s="6" t="s">
        <v>316</v>
      </c>
      <c r="D175" s="7" t="s">
        <v>317</v>
      </c>
      <c r="E175" s="7" t="s">
        <v>3</v>
      </c>
      <c r="F175" s="7" t="s">
        <v>4</v>
      </c>
      <c r="G175" s="7" t="s">
        <v>1315</v>
      </c>
      <c r="H175" s="7" t="s">
        <v>1318</v>
      </c>
      <c r="I175" s="7" t="s">
        <v>7</v>
      </c>
      <c r="J175" s="7" t="s">
        <v>8</v>
      </c>
      <c r="K175" s="11">
        <v>134566</v>
      </c>
      <c r="L175" s="9" t="s">
        <v>1317</v>
      </c>
      <c r="M175" s="9">
        <v>0</v>
      </c>
      <c r="N175" s="7" t="s">
        <v>274</v>
      </c>
      <c r="O175" s="9" t="s">
        <v>1504</v>
      </c>
      <c r="P175" s="9">
        <v>0</v>
      </c>
      <c r="Q175" s="9">
        <v>0</v>
      </c>
      <c r="R175" s="11">
        <v>2987.1834168822629</v>
      </c>
      <c r="S175" s="11">
        <v>2662.5673694074158</v>
      </c>
      <c r="T175" s="11">
        <v>0</v>
      </c>
      <c r="U175" s="11">
        <v>29.242701754416345</v>
      </c>
      <c r="V175" s="11">
        <v>139.4990642026973</v>
      </c>
      <c r="W175" s="11">
        <v>131.3339704359729</v>
      </c>
      <c r="X175" s="11">
        <v>24.540311081760482</v>
      </c>
      <c r="Y175" s="11">
        <v>0</v>
      </c>
      <c r="Z175" s="11">
        <v>0</v>
      </c>
      <c r="AA175" s="9">
        <v>0</v>
      </c>
      <c r="AB175" s="28">
        <f t="shared" si="36"/>
        <v>2962.6431058005023</v>
      </c>
      <c r="AC175" s="14">
        <f t="shared" si="37"/>
        <v>0.89871350490864932</v>
      </c>
      <c r="AD175" s="14">
        <f t="shared" si="38"/>
        <v>4.7086017188359523E-2</v>
      </c>
      <c r="AE175" s="9">
        <f t="shared" si="39"/>
        <v>1.978633064375411E-2</v>
      </c>
      <c r="AF175" s="9">
        <f t="shared" si="40"/>
        <v>1.0366590684325707E-3</v>
      </c>
      <c r="AG175" s="26">
        <f t="shared" si="41"/>
        <v>2.2016282759393178E-2</v>
      </c>
    </row>
    <row r="176" spans="1:33" x14ac:dyDescent="0.2">
      <c r="A176" s="6" t="s">
        <v>1460</v>
      </c>
      <c r="B176" s="6" t="s">
        <v>307</v>
      </c>
      <c r="C176" s="6" t="s">
        <v>314</v>
      </c>
      <c r="D176" s="7" t="s">
        <v>315</v>
      </c>
      <c r="E176" s="7" t="s">
        <v>3</v>
      </c>
      <c r="F176" s="7" t="s">
        <v>4</v>
      </c>
      <c r="G176" s="7" t="s">
        <v>1315</v>
      </c>
      <c r="H176" s="7" t="s">
        <v>1318</v>
      </c>
      <c r="I176" s="7" t="s">
        <v>7</v>
      </c>
      <c r="J176" s="7" t="s">
        <v>8</v>
      </c>
      <c r="K176" s="11">
        <v>1158948090</v>
      </c>
      <c r="L176" s="9" t="s">
        <v>1540</v>
      </c>
      <c r="M176" s="9">
        <v>0</v>
      </c>
      <c r="N176" s="7" t="s">
        <v>274</v>
      </c>
      <c r="O176" s="9" t="s">
        <v>1504</v>
      </c>
      <c r="P176" s="9"/>
      <c r="Q176" s="9"/>
      <c r="R176" s="11">
        <v>11886964.234121</v>
      </c>
      <c r="S176" s="11">
        <v>9343078</v>
      </c>
      <c r="T176" s="11">
        <v>0</v>
      </c>
      <c r="U176" s="11">
        <v>0</v>
      </c>
      <c r="V176" s="11">
        <v>1201427.800577</v>
      </c>
      <c r="W176" s="11">
        <v>1131106.3923170001</v>
      </c>
      <c r="X176" s="11">
        <v>211352.04122700001</v>
      </c>
      <c r="Y176" s="11">
        <v>0</v>
      </c>
      <c r="Z176" s="11">
        <v>0</v>
      </c>
      <c r="AA176" s="9">
        <v>0</v>
      </c>
      <c r="AB176" s="28">
        <f t="shared" si="36"/>
        <v>11675612.192894001</v>
      </c>
      <c r="AC176" s="14">
        <f t="shared" si="37"/>
        <v>0.80022167965516833</v>
      </c>
      <c r="AD176" s="14">
        <f t="shared" si="38"/>
        <v>0.10290062574262374</v>
      </c>
      <c r="AE176" s="9">
        <f t="shared" si="39"/>
        <v>8.0616880778499756E-3</v>
      </c>
      <c r="AF176" s="9">
        <f t="shared" si="40"/>
        <v>1.0366536784033183E-3</v>
      </c>
      <c r="AG176" s="26">
        <f t="shared" si="41"/>
        <v>1.0074318507996333E-2</v>
      </c>
    </row>
    <row r="177" spans="1:33" x14ac:dyDescent="0.2">
      <c r="A177" s="6" t="s">
        <v>1460</v>
      </c>
      <c r="B177" s="6" t="s">
        <v>318</v>
      </c>
      <c r="C177" s="6"/>
      <c r="D177" s="7" t="s">
        <v>319</v>
      </c>
      <c r="E177" s="7" t="s">
        <v>3</v>
      </c>
      <c r="F177" s="7" t="s">
        <v>4</v>
      </c>
      <c r="G177" s="7" t="s">
        <v>1315</v>
      </c>
      <c r="H177" s="7" t="s">
        <v>180</v>
      </c>
      <c r="I177" s="7" t="s">
        <v>7</v>
      </c>
      <c r="J177" s="7" t="s">
        <v>67</v>
      </c>
      <c r="K177" s="11">
        <v>122335295</v>
      </c>
      <c r="L177" s="9" t="s">
        <v>1545</v>
      </c>
      <c r="M177" s="9">
        <v>0</v>
      </c>
      <c r="N177" s="7" t="s">
        <v>274</v>
      </c>
      <c r="O177" s="9" t="s">
        <v>1506</v>
      </c>
      <c r="P177" s="9">
        <v>5.0000000000000001E-3</v>
      </c>
      <c r="Q177" s="9"/>
      <c r="R177" s="11">
        <v>1807532.6403249998</v>
      </c>
      <c r="S177" s="11">
        <v>419023.294306</v>
      </c>
      <c r="T177" s="11">
        <v>0</v>
      </c>
      <c r="U177" s="11">
        <v>1054880.54</v>
      </c>
      <c r="V177" s="11">
        <v>151739.24726199999</v>
      </c>
      <c r="W177" s="11">
        <v>167294.33393399999</v>
      </c>
      <c r="X177" s="11">
        <v>14595.224822999999</v>
      </c>
      <c r="Y177" s="11">
        <v>0</v>
      </c>
      <c r="Z177" s="11">
        <v>0</v>
      </c>
      <c r="AA177" s="9">
        <v>0</v>
      </c>
      <c r="AB177" s="28">
        <f t="shared" si="36"/>
        <v>1792937.4155019999</v>
      </c>
      <c r="AC177" s="14">
        <f t="shared" si="37"/>
        <v>0.23370770819051637</v>
      </c>
      <c r="AD177" s="14">
        <f t="shared" si="38"/>
        <v>8.4631647457429474E-2</v>
      </c>
      <c r="AE177" s="9">
        <f t="shared" si="39"/>
        <v>3.4252036119747781E-3</v>
      </c>
      <c r="AF177" s="9">
        <f t="shared" si="40"/>
        <v>1.2403554285948303E-3</v>
      </c>
      <c r="AG177" s="26">
        <f t="shared" si="41"/>
        <v>1.4655929145403212E-2</v>
      </c>
    </row>
    <row r="178" spans="1:33" x14ac:dyDescent="0.2">
      <c r="A178" s="6" t="s">
        <v>1460</v>
      </c>
      <c r="B178" s="6" t="s">
        <v>320</v>
      </c>
      <c r="C178" s="6"/>
      <c r="D178" s="7" t="s">
        <v>321</v>
      </c>
      <c r="E178" s="7" t="s">
        <v>3</v>
      </c>
      <c r="F178" s="7" t="s">
        <v>4</v>
      </c>
      <c r="G178" s="7" t="s">
        <v>1315</v>
      </c>
      <c r="H178" s="7" t="s">
        <v>1319</v>
      </c>
      <c r="I178" s="7" t="s">
        <v>7</v>
      </c>
      <c r="J178" s="7" t="s">
        <v>67</v>
      </c>
      <c r="K178" s="11">
        <v>3664458171</v>
      </c>
      <c r="L178" s="9" t="s">
        <v>1317</v>
      </c>
      <c r="M178" s="9">
        <v>0</v>
      </c>
      <c r="N178" s="7" t="s">
        <v>274</v>
      </c>
      <c r="O178" s="9" t="s">
        <v>1504</v>
      </c>
      <c r="P178" s="9">
        <v>5.0000000000000001E-3</v>
      </c>
      <c r="Q178" s="9"/>
      <c r="R178" s="11">
        <v>34621759.147361994</v>
      </c>
      <c r="S178" s="11">
        <v>8290125.0421900004</v>
      </c>
      <c r="T178" s="11">
        <v>0</v>
      </c>
      <c r="U178" s="11">
        <v>21072605.43</v>
      </c>
      <c r="V178" s="11">
        <v>1571795.282316</v>
      </c>
      <c r="W178" s="11">
        <v>3458123.4272090001</v>
      </c>
      <c r="X178" s="11">
        <v>229109.965647</v>
      </c>
      <c r="Y178" s="11">
        <v>0</v>
      </c>
      <c r="Z178" s="11">
        <v>0</v>
      </c>
      <c r="AA178" s="9">
        <v>0</v>
      </c>
      <c r="AB178" s="28">
        <f t="shared" si="36"/>
        <v>34392649.181714997</v>
      </c>
      <c r="AC178" s="14">
        <f t="shared" si="37"/>
        <v>0.24104351480424724</v>
      </c>
      <c r="AD178" s="14">
        <f t="shared" si="38"/>
        <v>4.5701489117961049E-2</v>
      </c>
      <c r="AE178" s="9">
        <f t="shared" si="39"/>
        <v>2.2623058185782742E-3</v>
      </c>
      <c r="AF178" s="9">
        <f t="shared" si="40"/>
        <v>4.2892979233736763E-4</v>
      </c>
      <c r="AG178" s="26">
        <f t="shared" si="41"/>
        <v>9.38546643918425E-3</v>
      </c>
    </row>
    <row r="179" spans="1:33" x14ac:dyDescent="0.2">
      <c r="A179" s="6" t="s">
        <v>1460</v>
      </c>
      <c r="B179" s="6" t="s">
        <v>322</v>
      </c>
      <c r="C179" s="6"/>
      <c r="D179" s="7" t="s">
        <v>323</v>
      </c>
      <c r="E179" s="7" t="s">
        <v>3</v>
      </c>
      <c r="F179" s="7" t="s">
        <v>4</v>
      </c>
      <c r="G179" s="7" t="s">
        <v>1315</v>
      </c>
      <c r="H179" s="7" t="s">
        <v>1322</v>
      </c>
      <c r="I179" s="7" t="s">
        <v>7</v>
      </c>
      <c r="J179" s="7" t="s">
        <v>67</v>
      </c>
      <c r="K179" s="11">
        <v>2784099859</v>
      </c>
      <c r="L179" s="9" t="s">
        <v>1545</v>
      </c>
      <c r="M179" s="9">
        <v>0</v>
      </c>
      <c r="N179" s="7" t="s">
        <v>274</v>
      </c>
      <c r="O179" s="9" t="s">
        <v>1506</v>
      </c>
      <c r="P179" s="9">
        <v>5.0000000000000001E-3</v>
      </c>
      <c r="Q179" s="9"/>
      <c r="R179" s="11">
        <v>32767629.681829002</v>
      </c>
      <c r="S179" s="11">
        <v>8239790.534984</v>
      </c>
      <c r="T179" s="11">
        <v>0</v>
      </c>
      <c r="U179" s="11">
        <v>20799975.66</v>
      </c>
      <c r="V179" s="11">
        <v>1108494.2883520001</v>
      </c>
      <c r="W179" s="11">
        <v>2580657.9532949999</v>
      </c>
      <c r="X179" s="11">
        <v>38711.245197999997</v>
      </c>
      <c r="Y179" s="11">
        <v>0</v>
      </c>
      <c r="Z179" s="11">
        <v>0</v>
      </c>
      <c r="AA179" s="9">
        <v>0</v>
      </c>
      <c r="AB179" s="28">
        <f t="shared" si="36"/>
        <v>32728918.436631002</v>
      </c>
      <c r="AC179" s="14">
        <f t="shared" si="37"/>
        <v>0.25175871762880581</v>
      </c>
      <c r="AD179" s="14">
        <f t="shared" si="38"/>
        <v>3.3868955691225847E-2</v>
      </c>
      <c r="AE179" s="9">
        <f t="shared" si="39"/>
        <v>2.95958871889875E-3</v>
      </c>
      <c r="AF179" s="9">
        <f t="shared" si="40"/>
        <v>3.981517705870478E-4</v>
      </c>
      <c r="AG179" s="26">
        <f t="shared" si="41"/>
        <v>1.1755655362299633E-2</v>
      </c>
    </row>
    <row r="180" spans="1:33" x14ac:dyDescent="0.2">
      <c r="A180" s="6" t="s">
        <v>1460</v>
      </c>
      <c r="B180" s="6" t="s">
        <v>1329</v>
      </c>
      <c r="C180" s="6"/>
      <c r="D180" s="7" t="s">
        <v>1330</v>
      </c>
      <c r="E180" s="7" t="s">
        <v>3</v>
      </c>
      <c r="F180" s="7" t="s">
        <v>4</v>
      </c>
      <c r="G180" s="7" t="s">
        <v>1315</v>
      </c>
      <c r="H180" s="7" t="s">
        <v>173</v>
      </c>
      <c r="I180" s="7" t="s">
        <v>7</v>
      </c>
      <c r="J180" s="7" t="s">
        <v>8</v>
      </c>
      <c r="K180" s="11">
        <v>5225438695</v>
      </c>
      <c r="L180" s="9" t="s">
        <v>1545</v>
      </c>
      <c r="M180" s="9">
        <v>0</v>
      </c>
      <c r="N180" s="7" t="s">
        <v>274</v>
      </c>
      <c r="O180" s="9" t="s">
        <v>1504</v>
      </c>
      <c r="P180" s="9">
        <v>5.0000000000000001E-3</v>
      </c>
      <c r="Q180" s="9"/>
      <c r="R180" s="11">
        <v>10191806.075253999</v>
      </c>
      <c r="S180" s="11">
        <v>5266328.3301919997</v>
      </c>
      <c r="T180" s="11">
        <v>0</v>
      </c>
      <c r="U180" s="11">
        <v>0</v>
      </c>
      <c r="V180" s="11">
        <v>2307189.5402779998</v>
      </c>
      <c r="W180" s="11">
        <v>2506712.2047839998</v>
      </c>
      <c r="X180" s="11">
        <v>111576</v>
      </c>
      <c r="Y180" s="11">
        <v>0</v>
      </c>
      <c r="Z180" s="11">
        <v>0</v>
      </c>
      <c r="AA180" s="9">
        <v>7.5413099999999999E-3</v>
      </c>
      <c r="AB180" s="28">
        <f t="shared" si="36"/>
        <v>10080230.075253999</v>
      </c>
      <c r="AC180" s="14">
        <f t="shared" si="37"/>
        <v>0.5224412826767052</v>
      </c>
      <c r="AD180" s="14">
        <f t="shared" si="38"/>
        <v>0.22888262698903367</v>
      </c>
      <c r="AE180" s="9">
        <f t="shared" si="39"/>
        <v>1.0078251104985933E-3</v>
      </c>
      <c r="AF180" s="9">
        <f t="shared" si="40"/>
        <v>4.4153030490734707E-4</v>
      </c>
      <c r="AG180" s="26">
        <f t="shared" si="41"/>
        <v>9.4703786703298886E-3</v>
      </c>
    </row>
    <row r="181" spans="1:33" x14ac:dyDescent="0.2">
      <c r="A181" s="6" t="s">
        <v>1460</v>
      </c>
      <c r="B181" s="6" t="s">
        <v>324</v>
      </c>
      <c r="C181" s="6"/>
      <c r="D181" s="7" t="s">
        <v>325</v>
      </c>
      <c r="E181" s="7" t="s">
        <v>3</v>
      </c>
      <c r="F181" s="7" t="s">
        <v>4</v>
      </c>
      <c r="G181" s="7" t="s">
        <v>1315</v>
      </c>
      <c r="H181" s="7" t="s">
        <v>1319</v>
      </c>
      <c r="I181" s="7" t="s">
        <v>81</v>
      </c>
      <c r="J181" s="7" t="s">
        <v>8</v>
      </c>
      <c r="K181" s="11">
        <v>57476136388</v>
      </c>
      <c r="L181" s="9" t="s">
        <v>1563</v>
      </c>
      <c r="M181" s="9">
        <v>0</v>
      </c>
      <c r="N181" s="7" t="s">
        <v>274</v>
      </c>
      <c r="O181" s="9" t="s">
        <v>1504</v>
      </c>
      <c r="P181" s="9">
        <v>5.0000000000000001E-3</v>
      </c>
      <c r="Q181" s="9">
        <v>0</v>
      </c>
      <c r="R181" s="11">
        <v>447223024.93383801</v>
      </c>
      <c r="S181" s="11">
        <v>375967785.444552</v>
      </c>
      <c r="T181" s="11">
        <v>0</v>
      </c>
      <c r="U181" s="11">
        <v>901139</v>
      </c>
      <c r="V181" s="11">
        <v>21206557.363673002</v>
      </c>
      <c r="W181" s="11">
        <v>48172964.698650002</v>
      </c>
      <c r="X181" s="11">
        <v>974578.42696299998</v>
      </c>
      <c r="Y181" s="11">
        <v>0</v>
      </c>
      <c r="Z181" s="11">
        <v>0</v>
      </c>
      <c r="AA181" s="9">
        <v>0</v>
      </c>
      <c r="AB181" s="28">
        <f t="shared" si="36"/>
        <v>446248446.50687504</v>
      </c>
      <c r="AC181" s="14">
        <f t="shared" si="37"/>
        <v>0.84250777428478896</v>
      </c>
      <c r="AD181" s="14">
        <f t="shared" si="38"/>
        <v>4.7521862607417024E-2</v>
      </c>
      <c r="AE181" s="9">
        <f t="shared" si="39"/>
        <v>6.5412849413978257E-3</v>
      </c>
      <c r="AF181" s="9">
        <f t="shared" si="40"/>
        <v>3.6896281998698431E-4</v>
      </c>
      <c r="AG181" s="26">
        <f t="shared" si="41"/>
        <v>7.7640647849816814E-3</v>
      </c>
    </row>
    <row r="182" spans="1:33" x14ac:dyDescent="0.2">
      <c r="A182" s="6" t="s">
        <v>1460</v>
      </c>
      <c r="B182" s="6" t="s">
        <v>324</v>
      </c>
      <c r="C182" s="6" t="s">
        <v>329</v>
      </c>
      <c r="D182" s="7" t="s">
        <v>330</v>
      </c>
      <c r="E182" s="7" t="s">
        <v>3</v>
      </c>
      <c r="F182" s="7" t="s">
        <v>4</v>
      </c>
      <c r="G182" s="7" t="s">
        <v>1315</v>
      </c>
      <c r="H182" s="7" t="s">
        <v>1319</v>
      </c>
      <c r="I182" s="7" t="s">
        <v>81</v>
      </c>
      <c r="J182" s="7" t="s">
        <v>8</v>
      </c>
      <c r="K182" s="11">
        <v>4728932</v>
      </c>
      <c r="L182" s="9" t="s">
        <v>1540</v>
      </c>
      <c r="M182" s="9">
        <v>0</v>
      </c>
      <c r="N182" s="7" t="s">
        <v>274</v>
      </c>
      <c r="O182" s="9" t="s">
        <v>1504</v>
      </c>
      <c r="P182" s="9">
        <v>0</v>
      </c>
      <c r="Q182" s="9">
        <v>0</v>
      </c>
      <c r="R182" s="11">
        <v>39175.730592065847</v>
      </c>
      <c r="S182" s="11">
        <v>32933.931959452129</v>
      </c>
      <c r="T182" s="11">
        <v>0</v>
      </c>
      <c r="U182" s="11">
        <v>78.93774855448531</v>
      </c>
      <c r="V182" s="11">
        <v>1857.6467036493686</v>
      </c>
      <c r="W182" s="11">
        <v>4219.8433033151723</v>
      </c>
      <c r="X182" s="11">
        <v>85.370877094689192</v>
      </c>
      <c r="Y182" s="11">
        <v>0</v>
      </c>
      <c r="Z182" s="11">
        <v>0</v>
      </c>
      <c r="AA182" s="9">
        <v>0</v>
      </c>
      <c r="AB182" s="28">
        <f t="shared" si="36"/>
        <v>39090.359714971157</v>
      </c>
      <c r="AC182" s="14">
        <f t="shared" si="37"/>
        <v>0.84250777428478907</v>
      </c>
      <c r="AD182" s="14">
        <f t="shared" si="38"/>
        <v>4.7521862607417024E-2</v>
      </c>
      <c r="AE182" s="9">
        <f t="shared" si="39"/>
        <v>6.9643488126816221E-3</v>
      </c>
      <c r="AF182" s="9">
        <f t="shared" si="40"/>
        <v>3.9282584390077263E-4</v>
      </c>
      <c r="AG182" s="26">
        <f t="shared" si="41"/>
        <v>8.2662131142869372E-3</v>
      </c>
    </row>
    <row r="183" spans="1:33" x14ac:dyDescent="0.2">
      <c r="A183" s="6" t="s">
        <v>1460</v>
      </c>
      <c r="B183" s="6" t="s">
        <v>324</v>
      </c>
      <c r="C183" s="6" t="s">
        <v>326</v>
      </c>
      <c r="D183" s="7" t="s">
        <v>325</v>
      </c>
      <c r="E183" s="7" t="s">
        <v>3</v>
      </c>
      <c r="F183" s="7" t="s">
        <v>4</v>
      </c>
      <c r="G183" s="7" t="s">
        <v>1315</v>
      </c>
      <c r="H183" s="7" t="s">
        <v>1319</v>
      </c>
      <c r="I183" s="7" t="s">
        <v>81</v>
      </c>
      <c r="J183" s="7" t="s">
        <v>8</v>
      </c>
      <c r="K183" s="11">
        <v>53979899862</v>
      </c>
      <c r="L183" s="9" t="s">
        <v>1540</v>
      </c>
      <c r="M183" s="9">
        <v>0</v>
      </c>
      <c r="N183" s="7" t="s">
        <v>274</v>
      </c>
      <c r="O183" s="9" t="s">
        <v>1504</v>
      </c>
      <c r="P183" s="9">
        <v>0</v>
      </c>
      <c r="Q183" s="9">
        <v>0</v>
      </c>
      <c r="R183" s="11">
        <v>447223024.93383801</v>
      </c>
      <c r="S183" s="11">
        <v>375934851.51259255</v>
      </c>
      <c r="T183" s="11">
        <v>0</v>
      </c>
      <c r="U183" s="11">
        <v>901060.06225144549</v>
      </c>
      <c r="V183" s="11">
        <v>21204699.716969352</v>
      </c>
      <c r="W183" s="11">
        <v>48168744.85534668</v>
      </c>
      <c r="X183" s="11">
        <v>974493.05608590529</v>
      </c>
      <c r="Y183" s="11">
        <v>0</v>
      </c>
      <c r="Z183" s="11">
        <v>0</v>
      </c>
      <c r="AA183" s="9">
        <v>0</v>
      </c>
      <c r="AB183" s="28">
        <f t="shared" si="36"/>
        <v>446209356.14716005</v>
      </c>
      <c r="AC183" s="14">
        <f t="shared" si="37"/>
        <v>0.84250777428478896</v>
      </c>
      <c r="AD183" s="14">
        <f t="shared" si="38"/>
        <v>4.7521862607417024E-2</v>
      </c>
      <c r="AE183" s="9">
        <f t="shared" si="39"/>
        <v>6.9643488126816221E-3</v>
      </c>
      <c r="AF183" s="9">
        <f t="shared" si="40"/>
        <v>3.9282584390077269E-4</v>
      </c>
      <c r="AG183" s="26">
        <f t="shared" si="41"/>
        <v>8.2662131142869372E-3</v>
      </c>
    </row>
    <row r="184" spans="1:33" x14ac:dyDescent="0.2">
      <c r="A184" s="6" t="s">
        <v>1460</v>
      </c>
      <c r="B184" s="6" t="s">
        <v>324</v>
      </c>
      <c r="C184" s="6" t="s">
        <v>327</v>
      </c>
      <c r="D184" s="7" t="s">
        <v>328</v>
      </c>
      <c r="E184" s="7" t="s">
        <v>3</v>
      </c>
      <c r="F184" s="7" t="s">
        <v>4</v>
      </c>
      <c r="G184" s="7" t="s">
        <v>1315</v>
      </c>
      <c r="H184" s="7" t="s">
        <v>1319</v>
      </c>
      <c r="I184" s="7" t="s">
        <v>81</v>
      </c>
      <c r="J184" s="7" t="s">
        <v>8</v>
      </c>
      <c r="K184" s="11">
        <v>3491507594</v>
      </c>
      <c r="L184" s="9" t="s">
        <v>1564</v>
      </c>
      <c r="M184" s="9">
        <v>0</v>
      </c>
      <c r="N184" s="7" t="s">
        <v>274</v>
      </c>
      <c r="O184" s="9" t="s">
        <v>1504</v>
      </c>
      <c r="P184" s="9"/>
      <c r="Q184" s="9"/>
      <c r="R184" s="11">
        <v>18509980.2883</v>
      </c>
      <c r="S184" s="11">
        <v>13959768</v>
      </c>
      <c r="T184" s="11">
        <v>0</v>
      </c>
      <c r="U184" s="11">
        <v>0</v>
      </c>
      <c r="V184" s="11">
        <v>1371552.436001</v>
      </c>
      <c r="W184" s="11">
        <v>3115628.149762</v>
      </c>
      <c r="X184" s="11">
        <v>63031.702536999997</v>
      </c>
      <c r="Y184" s="11">
        <v>0</v>
      </c>
      <c r="Z184" s="11">
        <v>0</v>
      </c>
      <c r="AA184" s="9">
        <v>0</v>
      </c>
      <c r="AB184" s="28">
        <f t="shared" si="36"/>
        <v>18446948.585763</v>
      </c>
      <c r="AC184" s="14">
        <f t="shared" si="37"/>
        <v>0.7567521498256834</v>
      </c>
      <c r="AD184" s="14">
        <f t="shared" si="38"/>
        <v>7.4351182236152474E-2</v>
      </c>
      <c r="AE184" s="9">
        <f t="shared" si="39"/>
        <v>3.9982063977146258E-3</v>
      </c>
      <c r="AF184" s="9">
        <f t="shared" si="40"/>
        <v>3.9282527649601897E-4</v>
      </c>
      <c r="AG184" s="26">
        <f t="shared" si="41"/>
        <v>5.283376332179044E-3</v>
      </c>
    </row>
    <row r="185" spans="1:33" x14ac:dyDescent="0.2">
      <c r="A185" s="6" t="s">
        <v>1460</v>
      </c>
      <c r="B185" s="6" t="s">
        <v>331</v>
      </c>
      <c r="C185" s="6" t="s">
        <v>334</v>
      </c>
      <c r="D185" s="7" t="s">
        <v>332</v>
      </c>
      <c r="E185" s="7" t="s">
        <v>3</v>
      </c>
      <c r="F185" s="7" t="s">
        <v>4</v>
      </c>
      <c r="G185" s="7" t="s">
        <v>24</v>
      </c>
      <c r="H185" s="7" t="s">
        <v>1324</v>
      </c>
      <c r="I185" s="7" t="s">
        <v>7</v>
      </c>
      <c r="J185" s="7" t="s">
        <v>8</v>
      </c>
      <c r="K185" s="11">
        <v>1670670158</v>
      </c>
      <c r="L185" s="9" t="s">
        <v>1317</v>
      </c>
      <c r="M185" s="9">
        <v>0</v>
      </c>
      <c r="N185" s="7" t="s">
        <v>274</v>
      </c>
      <c r="O185" s="9" t="s">
        <v>1504</v>
      </c>
      <c r="P185" s="9">
        <v>0</v>
      </c>
      <c r="Q185" s="9">
        <v>0</v>
      </c>
      <c r="R185" s="11">
        <v>37812928.939438</v>
      </c>
      <c r="S185" s="11">
        <v>33052246.434287999</v>
      </c>
      <c r="T185" s="11">
        <v>0</v>
      </c>
      <c r="U185" s="11">
        <v>304255</v>
      </c>
      <c r="V185" s="11">
        <v>944794.02888999996</v>
      </c>
      <c r="W185" s="11">
        <v>2394387.6530599999</v>
      </c>
      <c r="X185" s="11">
        <v>1117245.8232</v>
      </c>
      <c r="Y185" s="11">
        <v>0</v>
      </c>
      <c r="Z185" s="11">
        <v>0</v>
      </c>
      <c r="AA185" s="9">
        <v>0</v>
      </c>
      <c r="AB185" s="28">
        <f t="shared" si="36"/>
        <v>36695683.116237998</v>
      </c>
      <c r="AC185" s="14">
        <f t="shared" si="37"/>
        <v>0.90071211726978961</v>
      </c>
      <c r="AD185" s="14">
        <f t="shared" si="38"/>
        <v>2.5746735001423764E-2</v>
      </c>
      <c r="AE185" s="9">
        <f t="shared" si="39"/>
        <v>1.9783825236847258E-2</v>
      </c>
      <c r="AF185" s="9">
        <f t="shared" si="40"/>
        <v>5.655179895120865E-4</v>
      </c>
      <c r="AG185" s="26">
        <f t="shared" si="41"/>
        <v>2.1964648701313545E-2</v>
      </c>
    </row>
    <row r="186" spans="1:33" x14ac:dyDescent="0.2">
      <c r="A186" s="6" t="s">
        <v>1460</v>
      </c>
      <c r="B186" s="6" t="s">
        <v>331</v>
      </c>
      <c r="C186" s="6" t="s">
        <v>335</v>
      </c>
      <c r="D186" s="7" t="s">
        <v>336</v>
      </c>
      <c r="E186" s="7" t="s">
        <v>3</v>
      </c>
      <c r="F186" s="7" t="s">
        <v>4</v>
      </c>
      <c r="G186" s="7" t="s">
        <v>24</v>
      </c>
      <c r="H186" s="7" t="s">
        <v>1324</v>
      </c>
      <c r="I186" s="7" t="s">
        <v>7</v>
      </c>
      <c r="J186" s="7" t="s">
        <v>8</v>
      </c>
      <c r="K186" s="11">
        <v>0</v>
      </c>
      <c r="L186" s="9" t="s">
        <v>1317</v>
      </c>
      <c r="M186" s="9">
        <v>0</v>
      </c>
      <c r="N186" s="7" t="s">
        <v>274</v>
      </c>
      <c r="O186" s="9" t="s">
        <v>1504</v>
      </c>
      <c r="P186" s="9">
        <v>0</v>
      </c>
      <c r="Q186" s="9">
        <v>0</v>
      </c>
      <c r="R186" s="11">
        <v>0</v>
      </c>
      <c r="S186" s="11">
        <v>0</v>
      </c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0</v>
      </c>
      <c r="Z186" s="11">
        <v>0</v>
      </c>
      <c r="AA186" s="9">
        <v>0</v>
      </c>
      <c r="AB186" s="23"/>
      <c r="AC186" s="24"/>
      <c r="AD186" s="24"/>
      <c r="AE186" s="25"/>
      <c r="AF186" s="25"/>
      <c r="AG186" s="27"/>
    </row>
    <row r="187" spans="1:33" x14ac:dyDescent="0.2">
      <c r="A187" s="6" t="s">
        <v>1460</v>
      </c>
      <c r="B187" s="6" t="s">
        <v>337</v>
      </c>
      <c r="C187" s="6"/>
      <c r="D187" s="7" t="s">
        <v>338</v>
      </c>
      <c r="E187" s="7" t="s">
        <v>3</v>
      </c>
      <c r="F187" s="7" t="s">
        <v>4</v>
      </c>
      <c r="G187" s="7" t="s">
        <v>1315</v>
      </c>
      <c r="H187" s="7" t="s">
        <v>1319</v>
      </c>
      <c r="I187" s="7" t="s">
        <v>81</v>
      </c>
      <c r="J187" s="7" t="s">
        <v>8</v>
      </c>
      <c r="K187" s="11">
        <v>43159246946</v>
      </c>
      <c r="L187" s="9" t="s">
        <v>1541</v>
      </c>
      <c r="M187" s="9">
        <v>0</v>
      </c>
      <c r="N187" s="7" t="s">
        <v>274</v>
      </c>
      <c r="O187" s="9" t="s">
        <v>1504</v>
      </c>
      <c r="P187" s="9">
        <v>5.0000000000000001E-3</v>
      </c>
      <c r="Q187" s="9"/>
      <c r="R187" s="11">
        <v>246052795.80960602</v>
      </c>
      <c r="S187" s="11">
        <v>194315722.413032</v>
      </c>
      <c r="T187" s="11">
        <v>0</v>
      </c>
      <c r="U187" s="11">
        <v>0</v>
      </c>
      <c r="V187" s="11">
        <v>13077513.494062001</v>
      </c>
      <c r="W187" s="11">
        <v>38506819.836911999</v>
      </c>
      <c r="X187" s="11">
        <v>152740.0656</v>
      </c>
      <c r="Y187" s="11">
        <v>0</v>
      </c>
      <c r="Z187" s="11">
        <v>0</v>
      </c>
      <c r="AA187" s="9">
        <v>0</v>
      </c>
      <c r="AB187" s="28">
        <f>+S187+U187+V187+W187</f>
        <v>245900055.74400601</v>
      </c>
      <c r="AC187" s="14">
        <f>+S187/AB187</f>
        <v>0.79022236015808056</v>
      </c>
      <c r="AD187" s="14">
        <f>+V187/AB187</f>
        <v>5.3182230701388424E-2</v>
      </c>
      <c r="AE187" s="9">
        <f>+S187/K187</f>
        <v>4.5022964060553701E-3</v>
      </c>
      <c r="AF187" s="9">
        <f>+V187/K187</f>
        <v>3.0300606288205929E-4</v>
      </c>
      <c r="AG187" s="26">
        <f>+AB187/K187+AA187</f>
        <v>5.697505706058109E-3</v>
      </c>
    </row>
    <row r="188" spans="1:33" x14ac:dyDescent="0.2">
      <c r="A188" s="6" t="s">
        <v>1460</v>
      </c>
      <c r="B188" s="6" t="s">
        <v>339</v>
      </c>
      <c r="C188" s="6" t="s">
        <v>342</v>
      </c>
      <c r="D188" s="7" t="s">
        <v>340</v>
      </c>
      <c r="E188" s="7" t="s">
        <v>3</v>
      </c>
      <c r="F188" s="7" t="s">
        <v>4</v>
      </c>
      <c r="G188" s="7" t="s">
        <v>1315</v>
      </c>
      <c r="H188" s="7" t="s">
        <v>1319</v>
      </c>
      <c r="I188" s="7" t="s">
        <v>81</v>
      </c>
      <c r="J188" s="7" t="s">
        <v>8</v>
      </c>
      <c r="K188" s="11">
        <v>13185001320</v>
      </c>
      <c r="L188" s="9" t="s">
        <v>1540</v>
      </c>
      <c r="M188" s="9">
        <v>0</v>
      </c>
      <c r="N188" s="7" t="s">
        <v>274</v>
      </c>
      <c r="O188" s="9" t="s">
        <v>1506</v>
      </c>
      <c r="P188" s="9">
        <v>0</v>
      </c>
      <c r="Q188" s="9">
        <v>0</v>
      </c>
      <c r="R188" s="11">
        <v>71748888.698786601</v>
      </c>
      <c r="S188" s="11">
        <v>50820017.212665863</v>
      </c>
      <c r="T188" s="11">
        <v>0</v>
      </c>
      <c r="U188" s="11">
        <v>1825365.4930798179</v>
      </c>
      <c r="V188" s="11">
        <v>5675950.267877344</v>
      </c>
      <c r="W188" s="11">
        <v>13280578.70235344</v>
      </c>
      <c r="X188" s="11">
        <v>146977.02281014985</v>
      </c>
      <c r="Y188" s="11">
        <v>0</v>
      </c>
      <c r="Z188" s="11">
        <v>0</v>
      </c>
      <c r="AA188" s="9">
        <v>0</v>
      </c>
      <c r="AB188" s="28">
        <f>+S188+U188+V188+W188</f>
        <v>71601911.675976455</v>
      </c>
      <c r="AC188" s="14">
        <f>+S188/AB188</f>
        <v>0.70975782661563713</v>
      </c>
      <c r="AD188" s="14">
        <f>+V188/AB188</f>
        <v>7.927093194889813E-2</v>
      </c>
      <c r="AE188" s="9">
        <f>+S188/K188</f>
        <v>3.854380896843616E-3</v>
      </c>
      <c r="AF188" s="9">
        <f>+V188/K188</f>
        <v>4.3048537729515707E-4</v>
      </c>
      <c r="AG188" s="26">
        <f>+AB188/K188+AA188</f>
        <v>5.4305577935259896E-3</v>
      </c>
    </row>
    <row r="189" spans="1:33" x14ac:dyDescent="0.2">
      <c r="A189" s="6" t="s">
        <v>1460</v>
      </c>
      <c r="B189" s="6" t="s">
        <v>339</v>
      </c>
      <c r="C189" s="6"/>
      <c r="D189" s="7" t="s">
        <v>340</v>
      </c>
      <c r="E189" s="7" t="s">
        <v>3</v>
      </c>
      <c r="F189" s="7" t="s">
        <v>4</v>
      </c>
      <c r="G189" s="7" t="s">
        <v>1315</v>
      </c>
      <c r="H189" s="7" t="s">
        <v>1319</v>
      </c>
      <c r="I189" s="7" t="s">
        <v>81</v>
      </c>
      <c r="J189" s="7" t="s">
        <v>8</v>
      </c>
      <c r="K189" s="11">
        <v>13185257794</v>
      </c>
      <c r="L189" s="9" t="s">
        <v>1540</v>
      </c>
      <c r="M189" s="9">
        <v>0</v>
      </c>
      <c r="N189" s="7" t="s">
        <v>274</v>
      </c>
      <c r="O189" s="9">
        <v>0</v>
      </c>
      <c r="P189" s="9">
        <v>5.0000000000000001E-3</v>
      </c>
      <c r="Q189" s="9">
        <v>0</v>
      </c>
      <c r="R189" s="11">
        <v>71748888.698786601</v>
      </c>
      <c r="S189" s="11">
        <v>50821005.761151999</v>
      </c>
      <c r="T189" s="11">
        <v>0</v>
      </c>
      <c r="U189" s="11">
        <v>1825401</v>
      </c>
      <c r="V189" s="11">
        <v>5676060.6761840004</v>
      </c>
      <c r="W189" s="11">
        <v>13280837.035519999</v>
      </c>
      <c r="X189" s="11">
        <v>146979.8818</v>
      </c>
      <c r="Y189" s="11">
        <v>0</v>
      </c>
      <c r="Z189" s="11">
        <v>0</v>
      </c>
      <c r="AA189" s="9">
        <v>0</v>
      </c>
      <c r="AB189" s="28">
        <f>+S189+U189+V189+W189</f>
        <v>71603304.472856</v>
      </c>
      <c r="AC189" s="14">
        <f>+S189/AB189</f>
        <v>0.70975782661563702</v>
      </c>
      <c r="AD189" s="14">
        <f>+V189/AB189</f>
        <v>7.9270931948898116E-2</v>
      </c>
      <c r="AE189" s="9">
        <f>+S189/K189</f>
        <v>3.854380896843616E-3</v>
      </c>
      <c r="AF189" s="9">
        <f>+V189/K189</f>
        <v>4.3048537729515707E-4</v>
      </c>
      <c r="AG189" s="26">
        <f>+AB189/K189+AA189</f>
        <v>5.4305577935259896E-3</v>
      </c>
    </row>
    <row r="190" spans="1:33" x14ac:dyDescent="0.2">
      <c r="A190" s="6" t="s">
        <v>1460</v>
      </c>
      <c r="B190" s="6" t="s">
        <v>339</v>
      </c>
      <c r="C190" s="6" t="s">
        <v>343</v>
      </c>
      <c r="D190" s="7" t="s">
        <v>344</v>
      </c>
      <c r="E190" s="7" t="s">
        <v>3</v>
      </c>
      <c r="F190" s="7" t="s">
        <v>4</v>
      </c>
      <c r="G190" s="7" t="s">
        <v>1315</v>
      </c>
      <c r="H190" s="7" t="s">
        <v>1319</v>
      </c>
      <c r="I190" s="7" t="s">
        <v>81</v>
      </c>
      <c r="J190" s="7" t="s">
        <v>8</v>
      </c>
      <c r="K190" s="11">
        <v>256474</v>
      </c>
      <c r="L190" s="9" t="s">
        <v>1540</v>
      </c>
      <c r="M190" s="9">
        <v>0</v>
      </c>
      <c r="N190" s="7" t="s">
        <v>274</v>
      </c>
      <c r="O190" s="9" t="s">
        <v>1506</v>
      </c>
      <c r="P190" s="9">
        <v>0</v>
      </c>
      <c r="Q190" s="9">
        <v>0</v>
      </c>
      <c r="R190" s="11">
        <v>1395.6558693869436</v>
      </c>
      <c r="S190" s="11">
        <v>988.54848613706963</v>
      </c>
      <c r="T190" s="11">
        <v>0</v>
      </c>
      <c r="U190" s="11">
        <v>35.506920182253964</v>
      </c>
      <c r="V190" s="11">
        <v>110.40830665639812</v>
      </c>
      <c r="W190" s="11">
        <v>258.33316656106302</v>
      </c>
      <c r="X190" s="11">
        <v>2.8589898501587996</v>
      </c>
      <c r="Y190" s="11">
        <v>0</v>
      </c>
      <c r="Z190" s="11">
        <v>0</v>
      </c>
      <c r="AA190" s="9">
        <v>0</v>
      </c>
      <c r="AB190" s="28">
        <f>+S190+U190+V190+W190</f>
        <v>1392.7968795367847</v>
      </c>
      <c r="AC190" s="14">
        <f>+S190/AB190</f>
        <v>0.70975782661563713</v>
      </c>
      <c r="AD190" s="14">
        <f>+V190/AB190</f>
        <v>7.927093194889813E-2</v>
      </c>
      <c r="AE190" s="9">
        <f>+S190/K190</f>
        <v>3.8543808968436164E-3</v>
      </c>
      <c r="AF190" s="9">
        <f>+V190/K190</f>
        <v>4.3048537729515712E-4</v>
      </c>
      <c r="AG190" s="26">
        <f>+AB190/K190+AA190</f>
        <v>5.4305577935259896E-3</v>
      </c>
    </row>
    <row r="191" spans="1:33" x14ac:dyDescent="0.2">
      <c r="A191" s="6" t="s">
        <v>1460</v>
      </c>
      <c r="B191" s="6" t="s">
        <v>346</v>
      </c>
      <c r="C191" s="6" t="s">
        <v>350</v>
      </c>
      <c r="D191" s="7" t="s">
        <v>347</v>
      </c>
      <c r="E191" s="7" t="s">
        <v>3</v>
      </c>
      <c r="F191" s="7" t="s">
        <v>4</v>
      </c>
      <c r="G191" s="7" t="s">
        <v>1315</v>
      </c>
      <c r="H191" s="7" t="s">
        <v>1319</v>
      </c>
      <c r="I191" s="7" t="s">
        <v>7</v>
      </c>
      <c r="J191" s="7" t="s">
        <v>30</v>
      </c>
      <c r="K191" s="11">
        <v>29889286</v>
      </c>
      <c r="L191" s="9" t="s">
        <v>1540</v>
      </c>
      <c r="M191" s="9">
        <v>0</v>
      </c>
      <c r="N191" s="7" t="s">
        <v>274</v>
      </c>
      <c r="O191" s="9" t="s">
        <v>1504</v>
      </c>
      <c r="P191" s="9">
        <v>0</v>
      </c>
      <c r="Q191" s="9">
        <v>0</v>
      </c>
      <c r="R191" s="11">
        <v>348548.40558299999</v>
      </c>
      <c r="S191" s="11">
        <v>291028.55675400002</v>
      </c>
      <c r="T191" s="11">
        <v>0</v>
      </c>
      <c r="U191" s="11">
        <v>8250.2099999999991</v>
      </c>
      <c r="V191" s="11">
        <v>15534.811082</v>
      </c>
      <c r="W191" s="11">
        <v>27415.484688</v>
      </c>
      <c r="X191" s="11">
        <v>6319.3430590000007</v>
      </c>
      <c r="Y191" s="11">
        <v>0</v>
      </c>
      <c r="Z191" s="11">
        <v>0</v>
      </c>
      <c r="AA191" s="9">
        <v>0</v>
      </c>
      <c r="AB191" s="28">
        <f>+S191+U191+V191+W191</f>
        <v>342229.06252400001</v>
      </c>
      <c r="AC191" s="14">
        <f>+S191/AB191</f>
        <v>0.850391122856758</v>
      </c>
      <c r="AD191" s="14">
        <f>+V191/AB191</f>
        <v>4.5393021175431494E-2</v>
      </c>
      <c r="AE191" s="9">
        <f>+S191/K191</f>
        <v>9.7368855433348257E-3</v>
      </c>
      <c r="AF191" s="9">
        <f>+V191/K191</f>
        <v>5.1974513817426083E-4</v>
      </c>
      <c r="AG191" s="26">
        <f>+AB191/K191+AA191</f>
        <v>1.1449890858015144E-2</v>
      </c>
    </row>
    <row r="192" spans="1:33" x14ac:dyDescent="0.2">
      <c r="A192" s="6" t="s">
        <v>1460</v>
      </c>
      <c r="B192" s="6" t="s">
        <v>346</v>
      </c>
      <c r="C192" s="6" t="s">
        <v>348</v>
      </c>
      <c r="D192" s="7" t="s">
        <v>349</v>
      </c>
      <c r="E192" s="7" t="s">
        <v>3</v>
      </c>
      <c r="F192" s="7" t="s">
        <v>4</v>
      </c>
      <c r="G192" s="7" t="s">
        <v>1315</v>
      </c>
      <c r="H192" s="7" t="s">
        <v>1319</v>
      </c>
      <c r="I192" s="7" t="s">
        <v>7</v>
      </c>
      <c r="J192" s="7" t="s">
        <v>30</v>
      </c>
      <c r="K192" s="11">
        <v>0</v>
      </c>
      <c r="L192" s="9" t="s">
        <v>1540</v>
      </c>
      <c r="M192" s="9">
        <v>0</v>
      </c>
      <c r="N192" s="7" t="s">
        <v>274</v>
      </c>
      <c r="O192" s="9" t="s">
        <v>1504</v>
      </c>
      <c r="P192" s="9">
        <v>0</v>
      </c>
      <c r="Q192" s="9">
        <v>0</v>
      </c>
      <c r="R192" s="11">
        <v>0</v>
      </c>
      <c r="S192" s="11">
        <v>0</v>
      </c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0</v>
      </c>
      <c r="Z192" s="11">
        <v>0</v>
      </c>
      <c r="AA192" s="9">
        <v>0</v>
      </c>
      <c r="AB192" s="23"/>
      <c r="AC192" s="24"/>
      <c r="AD192" s="24"/>
      <c r="AE192" s="25"/>
      <c r="AF192" s="25"/>
      <c r="AG192" s="27"/>
    </row>
    <row r="193" spans="1:33" x14ac:dyDescent="0.2">
      <c r="A193" s="6" t="s">
        <v>1460</v>
      </c>
      <c r="B193" s="6" t="s">
        <v>351</v>
      </c>
      <c r="C193" s="6" t="s">
        <v>353</v>
      </c>
      <c r="D193" s="7" t="s">
        <v>352</v>
      </c>
      <c r="E193" s="7" t="s">
        <v>3</v>
      </c>
      <c r="F193" s="7" t="s">
        <v>4</v>
      </c>
      <c r="G193" s="7" t="s">
        <v>1315</v>
      </c>
      <c r="H193" s="7" t="s">
        <v>1322</v>
      </c>
      <c r="I193" s="7" t="s">
        <v>7</v>
      </c>
      <c r="J193" s="7" t="s">
        <v>8</v>
      </c>
      <c r="K193" s="11">
        <v>1416429456</v>
      </c>
      <c r="L193" s="9" t="s">
        <v>1317</v>
      </c>
      <c r="M193" s="9">
        <v>0</v>
      </c>
      <c r="N193" s="7" t="s">
        <v>274</v>
      </c>
      <c r="O193" s="9" t="s">
        <v>1504</v>
      </c>
      <c r="P193" s="9">
        <v>0</v>
      </c>
      <c r="Q193" s="9">
        <v>0</v>
      </c>
      <c r="R193" s="11">
        <v>17254431.277798999</v>
      </c>
      <c r="S193" s="11">
        <v>14085644.128162</v>
      </c>
      <c r="T193" s="11">
        <v>0</v>
      </c>
      <c r="U193" s="11">
        <v>0</v>
      </c>
      <c r="V193" s="11">
        <v>714859.22031500004</v>
      </c>
      <c r="W193" s="11">
        <v>1774439.720007</v>
      </c>
      <c r="X193" s="11">
        <v>679488.20931499999</v>
      </c>
      <c r="Y193" s="11">
        <v>0</v>
      </c>
      <c r="Z193" s="11">
        <v>0</v>
      </c>
      <c r="AA193" s="9">
        <v>0</v>
      </c>
      <c r="AB193" s="28">
        <f>+S193+U193+V193+W193</f>
        <v>16574943.068484001</v>
      </c>
      <c r="AC193" s="14">
        <f>+S193/AB193</f>
        <v>0.8498155360150097</v>
      </c>
      <c r="AD193" s="14">
        <f>+V193/AB193</f>
        <v>4.3128909545050005E-2</v>
      </c>
      <c r="AE193" s="9">
        <f>+S193/K193</f>
        <v>9.9444727504749107E-3</v>
      </c>
      <c r="AF193" s="9">
        <f>+V193/K193</f>
        <v>5.0469101534626661E-4</v>
      </c>
      <c r="AG193" s="26">
        <f>+AB193/K193+AA193</f>
        <v>1.1701919215441677E-2</v>
      </c>
    </row>
    <row r="194" spans="1:33" x14ac:dyDescent="0.2">
      <c r="A194" s="6" t="s">
        <v>1460</v>
      </c>
      <c r="B194" s="6" t="s">
        <v>351</v>
      </c>
      <c r="C194" s="6"/>
      <c r="D194" s="7" t="s">
        <v>352</v>
      </c>
      <c r="E194" s="7" t="s">
        <v>3</v>
      </c>
      <c r="F194" s="7" t="s">
        <v>4</v>
      </c>
      <c r="G194" s="7" t="s">
        <v>1315</v>
      </c>
      <c r="H194" s="7" t="s">
        <v>1322</v>
      </c>
      <c r="I194" s="7" t="s">
        <v>81</v>
      </c>
      <c r="J194" s="7" t="s">
        <v>8</v>
      </c>
      <c r="K194" s="11">
        <v>2290831843</v>
      </c>
      <c r="L194" s="9" t="s">
        <v>1537</v>
      </c>
      <c r="M194" s="9">
        <v>0</v>
      </c>
      <c r="N194" s="7" t="s">
        <v>274</v>
      </c>
      <c r="O194" s="9">
        <v>0</v>
      </c>
      <c r="P194" s="9">
        <v>5.0000000000000001E-3</v>
      </c>
      <c r="Q194" s="9">
        <v>0</v>
      </c>
      <c r="R194" s="11">
        <v>17254431.277798999</v>
      </c>
      <c r="S194" s="11">
        <v>14085644.128162</v>
      </c>
      <c r="T194" s="11">
        <v>0</v>
      </c>
      <c r="U194" s="11">
        <v>0</v>
      </c>
      <c r="V194" s="11">
        <v>714859.22031500004</v>
      </c>
      <c r="W194" s="11">
        <v>1774439.720007</v>
      </c>
      <c r="X194" s="11">
        <v>679488.20931499999</v>
      </c>
      <c r="Y194" s="11">
        <v>0</v>
      </c>
      <c r="Z194" s="11">
        <v>0</v>
      </c>
      <c r="AA194" s="9">
        <v>2.0071999999999999E-4</v>
      </c>
      <c r="AB194" s="28">
        <f>+S194+U194+V194+W194</f>
        <v>16574943.068484001</v>
      </c>
      <c r="AC194" s="14">
        <f>+S194/AB194</f>
        <v>0.8498155360150097</v>
      </c>
      <c r="AD194" s="14">
        <f>+V194/AB194</f>
        <v>4.3128909545050005E-2</v>
      </c>
      <c r="AE194" s="9">
        <f>+S194/K194</f>
        <v>6.1487027828790314E-3</v>
      </c>
      <c r="AF194" s="9">
        <f>+V194/K194</f>
        <v>3.1205224534457463E-4</v>
      </c>
      <c r="AG194" s="26">
        <f>+AB194/K194+AA194</f>
        <v>7.4360581672824949E-3</v>
      </c>
    </row>
    <row r="195" spans="1:33" x14ac:dyDescent="0.2">
      <c r="A195" s="6" t="s">
        <v>1460</v>
      </c>
      <c r="B195" s="6" t="s">
        <v>351</v>
      </c>
      <c r="C195" s="6" t="s">
        <v>354</v>
      </c>
      <c r="D195" s="7" t="s">
        <v>355</v>
      </c>
      <c r="E195" s="7" t="s">
        <v>3</v>
      </c>
      <c r="F195" s="7" t="s">
        <v>4</v>
      </c>
      <c r="G195" s="7" t="s">
        <v>1315</v>
      </c>
      <c r="H195" s="7" t="s">
        <v>1322</v>
      </c>
      <c r="I195" s="7" t="s">
        <v>7</v>
      </c>
      <c r="J195" s="7" t="s">
        <v>8</v>
      </c>
      <c r="K195" s="11">
        <v>874402387</v>
      </c>
      <c r="L195" s="9" t="s">
        <v>1540</v>
      </c>
      <c r="M195" s="9">
        <v>0</v>
      </c>
      <c r="N195" s="7" t="s">
        <v>274</v>
      </c>
      <c r="O195" s="9" t="s">
        <v>1504</v>
      </c>
      <c r="P195" s="9"/>
      <c r="Q195" s="9"/>
      <c r="R195" s="11">
        <v>8913309.1284989994</v>
      </c>
      <c r="S195" s="11">
        <v>6957130</v>
      </c>
      <c r="T195" s="11">
        <v>0</v>
      </c>
      <c r="U195" s="11">
        <v>0</v>
      </c>
      <c r="V195" s="11">
        <v>441302.18299900001</v>
      </c>
      <c r="W195" s="11">
        <v>1095410.2567150001</v>
      </c>
      <c r="X195" s="11">
        <v>419466.68878500001</v>
      </c>
      <c r="Y195" s="11">
        <v>0</v>
      </c>
      <c r="Z195" s="11">
        <v>0</v>
      </c>
      <c r="AA195" s="9">
        <v>0</v>
      </c>
      <c r="AB195" s="28">
        <f>+S195+U195+V195+W195</f>
        <v>8493842.4397139996</v>
      </c>
      <c r="AC195" s="14">
        <f>+S195/AB195</f>
        <v>0.81907923879904898</v>
      </c>
      <c r="AD195" s="14">
        <f>+V195/AB195</f>
        <v>5.1955541456200981E-2</v>
      </c>
      <c r="AE195" s="9">
        <f>+S195/K195</f>
        <v>7.9564398535888255E-3</v>
      </c>
      <c r="AF195" s="9">
        <f>+V195/K195</f>
        <v>5.0469004838043748E-4</v>
      </c>
      <c r="AG195" s="26">
        <f>+AB195/K195+AA195</f>
        <v>9.7138829513671032E-3</v>
      </c>
    </row>
    <row r="196" spans="1:33" x14ac:dyDescent="0.2">
      <c r="A196" s="6" t="s">
        <v>1460</v>
      </c>
      <c r="B196" s="6" t="s">
        <v>356</v>
      </c>
      <c r="C196" s="6" t="s">
        <v>360</v>
      </c>
      <c r="D196" s="7" t="s">
        <v>357</v>
      </c>
      <c r="E196" s="7" t="s">
        <v>3</v>
      </c>
      <c r="F196" s="7" t="s">
        <v>4</v>
      </c>
      <c r="G196" s="7" t="s">
        <v>1315</v>
      </c>
      <c r="H196" s="7" t="s">
        <v>1319</v>
      </c>
      <c r="I196" s="7" t="s">
        <v>7</v>
      </c>
      <c r="J196" s="7" t="s">
        <v>8</v>
      </c>
      <c r="K196" s="11">
        <v>2036408465</v>
      </c>
      <c r="L196" s="9" t="s">
        <v>1540</v>
      </c>
      <c r="M196" s="9">
        <v>0</v>
      </c>
      <c r="N196" s="7" t="s">
        <v>274</v>
      </c>
      <c r="O196" s="9" t="s">
        <v>1508</v>
      </c>
      <c r="P196" s="9">
        <v>0</v>
      </c>
      <c r="Q196" s="9">
        <v>0</v>
      </c>
      <c r="R196" s="11">
        <v>24227607.659035083</v>
      </c>
      <c r="S196" s="11">
        <v>19834183.038153976</v>
      </c>
      <c r="T196" s="11">
        <v>0</v>
      </c>
      <c r="U196" s="11">
        <v>397377.70311383309</v>
      </c>
      <c r="V196" s="11">
        <v>1905340.7848303085</v>
      </c>
      <c r="W196" s="11">
        <v>1908382.2590966285</v>
      </c>
      <c r="X196" s="11">
        <v>182323.87384033747</v>
      </c>
      <c r="Y196" s="11">
        <v>0</v>
      </c>
      <c r="Z196" s="11">
        <v>0</v>
      </c>
      <c r="AA196" s="9">
        <v>0</v>
      </c>
      <c r="AB196" s="28">
        <f>+S196+U196+V196+W196</f>
        <v>24045283.785194747</v>
      </c>
      <c r="AC196" s="14">
        <f>+S196/AB196</f>
        <v>0.8248679123665138</v>
      </c>
      <c r="AD196" s="14">
        <f>+V196/AB196</f>
        <v>7.9239687992514865E-2</v>
      </c>
      <c r="AE196" s="9">
        <f>+S196/K196</f>
        <v>9.7397861868316164E-3</v>
      </c>
      <c r="AF196" s="9">
        <f>+V196/K196</f>
        <v>9.356378239324931E-4</v>
      </c>
      <c r="AG196" s="26">
        <f>+AB196/K196+AA196</f>
        <v>1.1807691923533006E-2</v>
      </c>
    </row>
    <row r="197" spans="1:33" x14ac:dyDescent="0.2">
      <c r="A197" s="6" t="s">
        <v>1460</v>
      </c>
      <c r="B197" s="6" t="s">
        <v>356</v>
      </c>
      <c r="C197" s="6" t="s">
        <v>358</v>
      </c>
      <c r="D197" s="7" t="s">
        <v>359</v>
      </c>
      <c r="E197" s="7" t="s">
        <v>3</v>
      </c>
      <c r="F197" s="7" t="s">
        <v>4</v>
      </c>
      <c r="G197" s="7" t="s">
        <v>1315</v>
      </c>
      <c r="H197" s="7" t="s">
        <v>1319</v>
      </c>
      <c r="I197" s="7" t="s">
        <v>7</v>
      </c>
      <c r="J197" s="7" t="s">
        <v>27</v>
      </c>
      <c r="K197" s="11">
        <v>18955615824</v>
      </c>
      <c r="L197" s="9" t="s">
        <v>1540</v>
      </c>
      <c r="M197" s="9">
        <v>0</v>
      </c>
      <c r="N197" s="7" t="s">
        <v>274</v>
      </c>
      <c r="O197" s="9" t="s">
        <v>1508</v>
      </c>
      <c r="P197" s="9">
        <v>0</v>
      </c>
      <c r="Q197" s="9">
        <v>0</v>
      </c>
      <c r="R197" s="11">
        <v>225519207.47356993</v>
      </c>
      <c r="S197" s="11">
        <v>184623645.16548201</v>
      </c>
      <c r="T197" s="11">
        <v>0</v>
      </c>
      <c r="U197" s="11">
        <v>3698933.296886167</v>
      </c>
      <c r="V197" s="11">
        <v>17735591.140867695</v>
      </c>
      <c r="W197" s="11">
        <v>17763902.267403372</v>
      </c>
      <c r="X197" s="11">
        <v>1697135.6029306627</v>
      </c>
      <c r="Y197" s="11">
        <v>0</v>
      </c>
      <c r="Z197" s="11">
        <v>0</v>
      </c>
      <c r="AA197" s="9">
        <v>0</v>
      </c>
      <c r="AB197" s="28">
        <f>+S197+U197+V197+W197</f>
        <v>223822071.87063926</v>
      </c>
      <c r="AC197" s="14">
        <f>+S197/AB197</f>
        <v>0.8248679123665138</v>
      </c>
      <c r="AD197" s="14">
        <f>+V197/AB197</f>
        <v>7.9239687992514879E-2</v>
      </c>
      <c r="AE197" s="9">
        <f>+S197/K197</f>
        <v>9.7397861868316164E-3</v>
      </c>
      <c r="AF197" s="9">
        <f>+V197/K197</f>
        <v>9.3563782393249321E-4</v>
      </c>
      <c r="AG197" s="26">
        <f>+AB197/K197+AA197</f>
        <v>1.1807691923533007E-2</v>
      </c>
    </row>
    <row r="198" spans="1:33" x14ac:dyDescent="0.2">
      <c r="A198" s="6" t="s">
        <v>1460</v>
      </c>
      <c r="B198" s="6" t="s">
        <v>356</v>
      </c>
      <c r="C198" s="6" t="s">
        <v>363</v>
      </c>
      <c r="D198" s="7" t="s">
        <v>364</v>
      </c>
      <c r="E198" s="7" t="s">
        <v>3</v>
      </c>
      <c r="F198" s="7" t="s">
        <v>4</v>
      </c>
      <c r="G198" s="7" t="s">
        <v>1315</v>
      </c>
      <c r="H198" s="7" t="s">
        <v>1319</v>
      </c>
      <c r="I198" s="7" t="s">
        <v>7</v>
      </c>
      <c r="J198" s="7" t="s">
        <v>27</v>
      </c>
      <c r="K198" s="11">
        <v>0</v>
      </c>
      <c r="L198" s="9" t="s">
        <v>1540</v>
      </c>
      <c r="M198" s="9">
        <v>0</v>
      </c>
      <c r="N198" s="7" t="s">
        <v>274</v>
      </c>
      <c r="O198" s="9" t="s">
        <v>1508</v>
      </c>
      <c r="P198" s="9">
        <v>0</v>
      </c>
      <c r="Q198" s="9">
        <v>0</v>
      </c>
      <c r="R198" s="11">
        <v>0</v>
      </c>
      <c r="S198" s="11">
        <v>0</v>
      </c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0</v>
      </c>
      <c r="Z198" s="11">
        <v>0</v>
      </c>
      <c r="AA198" s="9">
        <v>0</v>
      </c>
      <c r="AB198" s="23"/>
      <c r="AC198" s="24"/>
      <c r="AD198" s="24"/>
      <c r="AE198" s="25"/>
      <c r="AF198" s="25"/>
      <c r="AG198" s="27"/>
    </row>
    <row r="199" spans="1:33" x14ac:dyDescent="0.2">
      <c r="A199" s="6" t="s">
        <v>1460</v>
      </c>
      <c r="B199" s="6" t="s">
        <v>356</v>
      </c>
      <c r="C199" s="6" t="s">
        <v>361</v>
      </c>
      <c r="D199" s="7" t="s">
        <v>362</v>
      </c>
      <c r="E199" s="7" t="s">
        <v>3</v>
      </c>
      <c r="F199" s="7" t="s">
        <v>4</v>
      </c>
      <c r="G199" s="7" t="s">
        <v>1315</v>
      </c>
      <c r="H199" s="7" t="s">
        <v>1319</v>
      </c>
      <c r="I199" s="7" t="s">
        <v>7</v>
      </c>
      <c r="J199" s="7" t="s">
        <v>27</v>
      </c>
      <c r="K199" s="11">
        <v>959770</v>
      </c>
      <c r="L199" s="9" t="s">
        <v>1564</v>
      </c>
      <c r="M199" s="9">
        <v>0</v>
      </c>
      <c r="N199" s="7" t="s">
        <v>274</v>
      </c>
      <c r="O199" s="9" t="s">
        <v>1508</v>
      </c>
      <c r="P199" s="9"/>
      <c r="Q199" s="9"/>
      <c r="R199" s="11">
        <v>5725.7782980000002</v>
      </c>
      <c r="S199" s="11">
        <v>3862</v>
      </c>
      <c r="T199" s="11">
        <v>0</v>
      </c>
      <c r="U199" s="11">
        <v>0</v>
      </c>
      <c r="V199" s="11">
        <v>888.66143999999997</v>
      </c>
      <c r="W199" s="11">
        <v>890.07999999999993</v>
      </c>
      <c r="X199" s="11">
        <v>85.036858000000009</v>
      </c>
      <c r="Y199" s="11">
        <v>0</v>
      </c>
      <c r="Z199" s="11">
        <v>0</v>
      </c>
      <c r="AA199" s="9">
        <v>0</v>
      </c>
      <c r="AB199" s="28">
        <f t="shared" ref="AB199:AB204" si="42">+S199+U199+V199+W199</f>
        <v>5640.7414399999998</v>
      </c>
      <c r="AC199" s="14">
        <f t="shared" ref="AC199:AC204" si="43">+S199/AB199</f>
        <v>0.6846617667339846</v>
      </c>
      <c r="AD199" s="14">
        <f t="shared" ref="AD199:AD204" si="44">+V199/AB199</f>
        <v>0.15754337429797172</v>
      </c>
      <c r="AE199" s="9">
        <f t="shared" ref="AE199:AE204" si="45">+S199/K199</f>
        <v>4.0238807214228412E-3</v>
      </c>
      <c r="AF199" s="9">
        <f t="shared" ref="AF199:AF204" si="46">+V199/K199</f>
        <v>9.2591083280369249E-4</v>
      </c>
      <c r="AG199" s="26">
        <f t="shared" ref="AG199:AG204" si="47">+AB199/K199+AA199</f>
        <v>5.8771804078060364E-3</v>
      </c>
    </row>
    <row r="200" spans="1:33" x14ac:dyDescent="0.2">
      <c r="A200" s="6" t="s">
        <v>1460</v>
      </c>
      <c r="B200" s="6" t="s">
        <v>1325</v>
      </c>
      <c r="C200" s="6"/>
      <c r="D200" s="7" t="s">
        <v>365</v>
      </c>
      <c r="E200" s="7" t="s">
        <v>3</v>
      </c>
      <c r="F200" s="7" t="s">
        <v>4</v>
      </c>
      <c r="G200" s="7" t="s">
        <v>24</v>
      </c>
      <c r="H200" s="7" t="s">
        <v>1318</v>
      </c>
      <c r="I200" s="7" t="s">
        <v>7</v>
      </c>
      <c r="J200" s="7" t="s">
        <v>8</v>
      </c>
      <c r="K200" s="11">
        <v>5835128964</v>
      </c>
      <c r="L200" s="9" t="s">
        <v>1317</v>
      </c>
      <c r="M200" s="9">
        <v>0</v>
      </c>
      <c r="N200" s="7" t="s">
        <v>274</v>
      </c>
      <c r="O200" s="9" t="s">
        <v>1504</v>
      </c>
      <c r="P200" s="9">
        <v>5.0000000000000001E-3</v>
      </c>
      <c r="Q200" s="9"/>
      <c r="R200" s="11">
        <v>146322198.28734201</v>
      </c>
      <c r="S200" s="11">
        <v>135664315.22312</v>
      </c>
      <c r="T200" s="11">
        <v>0</v>
      </c>
      <c r="U200" s="11">
        <v>0</v>
      </c>
      <c r="V200" s="11">
        <v>2726210.9177259998</v>
      </c>
      <c r="W200" s="11">
        <v>7564730.5904959999</v>
      </c>
      <c r="X200" s="11">
        <v>366941.55600000004</v>
      </c>
      <c r="Y200" s="11">
        <v>0</v>
      </c>
      <c r="Z200" s="11">
        <v>0</v>
      </c>
      <c r="AA200" s="9">
        <v>4.5304999999999998E-4</v>
      </c>
      <c r="AB200" s="28">
        <f t="shared" si="42"/>
        <v>145955256.73134202</v>
      </c>
      <c r="AC200" s="14">
        <f t="shared" si="43"/>
        <v>0.92949249147521684</v>
      </c>
      <c r="AD200" s="14">
        <f t="shared" si="44"/>
        <v>1.8678401715562062E-2</v>
      </c>
      <c r="AE200" s="9">
        <f t="shared" si="45"/>
        <v>2.3249583010093691E-2</v>
      </c>
      <c r="AF200" s="9">
        <f t="shared" si="46"/>
        <v>4.6720662637371658E-4</v>
      </c>
      <c r="AG200" s="26">
        <f t="shared" si="47"/>
        <v>2.5466251530217629E-2</v>
      </c>
    </row>
    <row r="201" spans="1:33" x14ac:dyDescent="0.2">
      <c r="A201" s="6" t="s">
        <v>1460</v>
      </c>
      <c r="B201" s="6" t="s">
        <v>1320</v>
      </c>
      <c r="C201" s="6" t="s">
        <v>1323</v>
      </c>
      <c r="D201" s="7" t="s">
        <v>388</v>
      </c>
      <c r="E201" s="7" t="s">
        <v>3</v>
      </c>
      <c r="F201" s="7" t="s">
        <v>4</v>
      </c>
      <c r="G201" s="7" t="s">
        <v>1315</v>
      </c>
      <c r="H201" s="7" t="s">
        <v>1322</v>
      </c>
      <c r="I201" s="7" t="s">
        <v>7</v>
      </c>
      <c r="J201" s="7" t="s">
        <v>8</v>
      </c>
      <c r="K201" s="11">
        <v>5269353367</v>
      </c>
      <c r="L201" s="9" t="s">
        <v>1317</v>
      </c>
      <c r="M201" s="9">
        <v>0</v>
      </c>
      <c r="N201" s="7" t="s">
        <v>274</v>
      </c>
      <c r="O201" s="9" t="s">
        <v>1504</v>
      </c>
      <c r="P201" s="9">
        <v>0</v>
      </c>
      <c r="Q201" s="9">
        <v>0</v>
      </c>
      <c r="R201" s="11">
        <v>87701586.535241008</v>
      </c>
      <c r="S201" s="11">
        <v>67816209.197037995</v>
      </c>
      <c r="T201" s="11">
        <v>0</v>
      </c>
      <c r="U201" s="11">
        <v>9674155</v>
      </c>
      <c r="V201" s="11">
        <v>3033707.2014159998</v>
      </c>
      <c r="W201" s="11">
        <v>6137882.060366</v>
      </c>
      <c r="X201" s="11">
        <v>1039633.0764210001</v>
      </c>
      <c r="Y201" s="11">
        <v>0</v>
      </c>
      <c r="Z201" s="11">
        <v>0</v>
      </c>
      <c r="AA201" s="9">
        <v>0</v>
      </c>
      <c r="AB201" s="28">
        <f t="shared" si="42"/>
        <v>86661953.45882</v>
      </c>
      <c r="AC201" s="14">
        <f t="shared" si="43"/>
        <v>0.78253727836013853</v>
      </c>
      <c r="AD201" s="14">
        <f t="shared" si="44"/>
        <v>3.5006217611486867E-2</v>
      </c>
      <c r="AE201" s="9">
        <f t="shared" si="45"/>
        <v>1.2869930041463092E-2</v>
      </c>
      <c r="AF201" s="9">
        <f t="shared" si="46"/>
        <v>5.757266575468215E-4</v>
      </c>
      <c r="AG201" s="26">
        <f t="shared" si="47"/>
        <v>1.6446411432862251E-2</v>
      </c>
    </row>
    <row r="202" spans="1:33" x14ac:dyDescent="0.2">
      <c r="A202" s="6" t="s">
        <v>1460</v>
      </c>
      <c r="B202" s="6" t="s">
        <v>1320</v>
      </c>
      <c r="C202" s="6"/>
      <c r="D202" s="7" t="s">
        <v>388</v>
      </c>
      <c r="E202" s="7" t="s">
        <v>3</v>
      </c>
      <c r="F202" s="7" t="s">
        <v>4</v>
      </c>
      <c r="G202" s="7" t="s">
        <v>1315</v>
      </c>
      <c r="H202" s="7" t="s">
        <v>1322</v>
      </c>
      <c r="I202" s="7" t="s">
        <v>7</v>
      </c>
      <c r="J202" s="7" t="s">
        <v>8</v>
      </c>
      <c r="K202" s="11">
        <v>6845886454</v>
      </c>
      <c r="L202" s="9" t="s">
        <v>1317</v>
      </c>
      <c r="M202" s="9">
        <v>0</v>
      </c>
      <c r="N202" s="7" t="s">
        <v>274</v>
      </c>
      <c r="O202" s="9">
        <v>0</v>
      </c>
      <c r="P202" s="9">
        <v>5.0000000000000001E-3</v>
      </c>
      <c r="Q202" s="9">
        <v>0</v>
      </c>
      <c r="R202" s="11">
        <v>87701586.535241008</v>
      </c>
      <c r="S202" s="11">
        <v>67816209.197037995</v>
      </c>
      <c r="T202" s="11">
        <v>0</v>
      </c>
      <c r="U202" s="11">
        <v>9674155</v>
      </c>
      <c r="V202" s="11">
        <v>3033707.2014159998</v>
      </c>
      <c r="W202" s="11">
        <v>6137882.060366</v>
      </c>
      <c r="X202" s="11">
        <v>1039633.0764210001</v>
      </c>
      <c r="Y202" s="11">
        <v>0</v>
      </c>
      <c r="Z202" s="11">
        <v>0</v>
      </c>
      <c r="AA202" s="9">
        <v>1.2108100000000001E-3</v>
      </c>
      <c r="AB202" s="28">
        <f t="shared" si="42"/>
        <v>86661953.45882</v>
      </c>
      <c r="AC202" s="14">
        <f t="shared" si="43"/>
        <v>0.78253727836013853</v>
      </c>
      <c r="AD202" s="14">
        <f t="shared" si="44"/>
        <v>3.5006217611486867E-2</v>
      </c>
      <c r="AE202" s="9">
        <f t="shared" si="45"/>
        <v>9.9061253283588262E-3</v>
      </c>
      <c r="AF202" s="9">
        <f t="shared" si="46"/>
        <v>4.4314307895706149E-4</v>
      </c>
      <c r="AG202" s="26">
        <f t="shared" si="47"/>
        <v>1.3869792009288815E-2</v>
      </c>
    </row>
    <row r="203" spans="1:33" x14ac:dyDescent="0.2">
      <c r="A203" s="6" t="s">
        <v>1460</v>
      </c>
      <c r="B203" s="6" t="s">
        <v>1320</v>
      </c>
      <c r="C203" s="6" t="s">
        <v>1321</v>
      </c>
      <c r="D203" s="7" t="s">
        <v>389</v>
      </c>
      <c r="E203" s="7" t="s">
        <v>3</v>
      </c>
      <c r="F203" s="7" t="s">
        <v>4</v>
      </c>
      <c r="G203" s="7" t="s">
        <v>1315</v>
      </c>
      <c r="H203" s="7" t="s">
        <v>1322</v>
      </c>
      <c r="I203" s="7" t="s">
        <v>7</v>
      </c>
      <c r="J203" s="7" t="s">
        <v>8</v>
      </c>
      <c r="K203" s="11">
        <v>1576533087</v>
      </c>
      <c r="L203" s="9" t="s">
        <v>1317</v>
      </c>
      <c r="M203" s="9">
        <v>0</v>
      </c>
      <c r="N203" s="7" t="s">
        <v>274</v>
      </c>
      <c r="O203" s="9" t="s">
        <v>1504</v>
      </c>
      <c r="P203" s="9"/>
      <c r="Q203" s="9"/>
      <c r="R203" s="11">
        <v>15602796.546074001</v>
      </c>
      <c r="S203" s="11">
        <v>12547712</v>
      </c>
      <c r="T203" s="11">
        <v>0</v>
      </c>
      <c r="U203" s="11">
        <v>0</v>
      </c>
      <c r="V203" s="11">
        <v>907651.570144</v>
      </c>
      <c r="W203" s="11">
        <v>1836386.282384</v>
      </c>
      <c r="X203" s="11">
        <v>311046.69354600005</v>
      </c>
      <c r="Y203" s="11">
        <v>0</v>
      </c>
      <c r="Z203" s="11">
        <v>0</v>
      </c>
      <c r="AA203" s="9">
        <v>0</v>
      </c>
      <c r="AB203" s="28">
        <f t="shared" si="42"/>
        <v>15291749.852528</v>
      </c>
      <c r="AC203" s="14">
        <f t="shared" si="43"/>
        <v>0.82055435911578412</v>
      </c>
      <c r="AD203" s="14">
        <f t="shared" si="44"/>
        <v>5.9355638098798021E-2</v>
      </c>
      <c r="AE203" s="9">
        <f t="shared" si="45"/>
        <v>7.9590540176211356E-3</v>
      </c>
      <c r="AF203" s="9">
        <f t="shared" si="46"/>
        <v>5.7572630579620686E-4</v>
      </c>
      <c r="AG203" s="26">
        <f t="shared" si="47"/>
        <v>9.6996060397481522E-3</v>
      </c>
    </row>
    <row r="204" spans="1:33" x14ac:dyDescent="0.2">
      <c r="A204" s="6" t="s">
        <v>1460</v>
      </c>
      <c r="B204" s="6" t="s">
        <v>366</v>
      </c>
      <c r="C204" s="6" t="s">
        <v>368</v>
      </c>
      <c r="D204" s="7" t="s">
        <v>367</v>
      </c>
      <c r="E204" s="7" t="s">
        <v>3</v>
      </c>
      <c r="F204" s="7" t="s">
        <v>4</v>
      </c>
      <c r="G204" s="7" t="s">
        <v>449</v>
      </c>
      <c r="H204" s="7" t="s">
        <v>1322</v>
      </c>
      <c r="I204" s="7" t="s">
        <v>7</v>
      </c>
      <c r="J204" s="7" t="s">
        <v>8</v>
      </c>
      <c r="K204" s="11">
        <v>404816392</v>
      </c>
      <c r="L204" s="9" t="s">
        <v>1317</v>
      </c>
      <c r="M204" s="9">
        <v>0</v>
      </c>
      <c r="N204" s="7" t="s">
        <v>274</v>
      </c>
      <c r="O204" s="9" t="s">
        <v>1507</v>
      </c>
      <c r="P204" s="9">
        <v>0</v>
      </c>
      <c r="Q204" s="9">
        <v>0</v>
      </c>
      <c r="R204" s="11">
        <v>9221795.3775369991</v>
      </c>
      <c r="S204" s="11">
        <v>6412701.252076</v>
      </c>
      <c r="T204" s="11">
        <v>0</v>
      </c>
      <c r="U204" s="11">
        <v>22062</v>
      </c>
      <c r="V204" s="11">
        <v>821517.79322300002</v>
      </c>
      <c r="W204" s="11">
        <v>584437.45802699996</v>
      </c>
      <c r="X204" s="11">
        <v>1381076.874211</v>
      </c>
      <c r="Y204" s="11">
        <v>0</v>
      </c>
      <c r="Z204" s="11">
        <v>0</v>
      </c>
      <c r="AA204" s="9">
        <v>0</v>
      </c>
      <c r="AB204" s="28">
        <f t="shared" si="42"/>
        <v>7840718.5033259997</v>
      </c>
      <c r="AC204" s="14">
        <f t="shared" si="43"/>
        <v>0.8178716337483305</v>
      </c>
      <c r="AD204" s="14">
        <f t="shared" si="44"/>
        <v>0.10477583054085103</v>
      </c>
      <c r="AE204" s="9">
        <f t="shared" si="45"/>
        <v>1.5841011823641764E-2</v>
      </c>
      <c r="AF204" s="9">
        <f t="shared" si="46"/>
        <v>2.0293590117837915E-3</v>
      </c>
      <c r="AG204" s="26">
        <f t="shared" si="47"/>
        <v>1.9368579578976138E-2</v>
      </c>
    </row>
    <row r="205" spans="1:33" x14ac:dyDescent="0.2">
      <c r="A205" s="6" t="s">
        <v>1460</v>
      </c>
      <c r="B205" s="6" t="s">
        <v>366</v>
      </c>
      <c r="C205" s="6" t="s">
        <v>371</v>
      </c>
      <c r="D205" s="7" t="s">
        <v>372</v>
      </c>
      <c r="E205" s="7" t="s">
        <v>3</v>
      </c>
      <c r="F205" s="7" t="s">
        <v>4</v>
      </c>
      <c r="G205" s="7" t="s">
        <v>449</v>
      </c>
      <c r="H205" s="7" t="s">
        <v>1322</v>
      </c>
      <c r="I205" s="7" t="s">
        <v>7</v>
      </c>
      <c r="J205" s="7" t="s">
        <v>8</v>
      </c>
      <c r="K205" s="11">
        <v>0</v>
      </c>
      <c r="L205" s="9" t="s">
        <v>1317</v>
      </c>
      <c r="M205" s="9">
        <v>0</v>
      </c>
      <c r="N205" s="7" t="s">
        <v>274</v>
      </c>
      <c r="O205" s="9" t="s">
        <v>1507</v>
      </c>
      <c r="P205" s="9">
        <v>0</v>
      </c>
      <c r="Q205" s="9">
        <v>0</v>
      </c>
      <c r="R205" s="11">
        <v>0</v>
      </c>
      <c r="S205" s="11">
        <v>0</v>
      </c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0</v>
      </c>
      <c r="Z205" s="11">
        <v>0</v>
      </c>
      <c r="AA205" s="9">
        <v>0</v>
      </c>
      <c r="AB205" s="23"/>
      <c r="AC205" s="24"/>
      <c r="AD205" s="24"/>
      <c r="AE205" s="25"/>
      <c r="AF205" s="25"/>
      <c r="AG205" s="27"/>
    </row>
    <row r="206" spans="1:33" x14ac:dyDescent="0.2">
      <c r="A206" s="6" t="s">
        <v>1460</v>
      </c>
      <c r="B206" s="6" t="s">
        <v>366</v>
      </c>
      <c r="C206" s="6" t="s">
        <v>369</v>
      </c>
      <c r="D206" s="7" t="s">
        <v>370</v>
      </c>
      <c r="E206" s="7" t="s">
        <v>3</v>
      </c>
      <c r="F206" s="7" t="s">
        <v>4</v>
      </c>
      <c r="G206" s="7" t="s">
        <v>449</v>
      </c>
      <c r="H206" s="7" t="s">
        <v>1322</v>
      </c>
      <c r="I206" s="7" t="s">
        <v>7</v>
      </c>
      <c r="J206" s="7" t="s">
        <v>8</v>
      </c>
      <c r="K206" s="11">
        <v>1284382624</v>
      </c>
      <c r="L206" s="9" t="s">
        <v>1540</v>
      </c>
      <c r="M206" s="9">
        <v>0</v>
      </c>
      <c r="N206" s="7" t="s">
        <v>274</v>
      </c>
      <c r="O206" s="9" t="s">
        <v>1507</v>
      </c>
      <c r="P206" s="9"/>
      <c r="Q206" s="9"/>
      <c r="R206" s="11">
        <v>19055062.554742999</v>
      </c>
      <c r="S206" s="11">
        <v>10212501</v>
      </c>
      <c r="T206" s="11">
        <v>0</v>
      </c>
      <c r="U206" s="11">
        <v>0</v>
      </c>
      <c r="V206" s="11">
        <v>2606472.1638930002</v>
      </c>
      <c r="W206" s="11">
        <v>1854275.072861</v>
      </c>
      <c r="X206" s="11">
        <v>4381814.3179890001</v>
      </c>
      <c r="Y206" s="11">
        <v>0</v>
      </c>
      <c r="Z206" s="11">
        <v>0</v>
      </c>
      <c r="AA206" s="9">
        <v>0</v>
      </c>
      <c r="AB206" s="28">
        <f t="shared" ref="AB206:AB212" si="48">+S206+U206+V206+W206</f>
        <v>14673248.236754</v>
      </c>
      <c r="AC206" s="14">
        <f t="shared" ref="AC206:AC212" si="49">+S206/AB206</f>
        <v>0.6959945633864093</v>
      </c>
      <c r="AD206" s="14">
        <f t="shared" ref="AD206:AD212" si="50">+V206/AB206</f>
        <v>0.17763429895258157</v>
      </c>
      <c r="AE206" s="9">
        <f t="shared" ref="AE206:AE212" si="51">+S206/K206</f>
        <v>7.9512917795437257E-3</v>
      </c>
      <c r="AF206" s="9">
        <f t="shared" ref="AF206:AF212" si="52">+V206/K206</f>
        <v>2.0293580084224188E-3</v>
      </c>
      <c r="AG206" s="26">
        <f t="shared" ref="AG206:AG212" si="53">+AB206/K206+AA206</f>
        <v>1.1424359036450185E-2</v>
      </c>
    </row>
    <row r="207" spans="1:33" x14ac:dyDescent="0.2">
      <c r="A207" s="6" t="s">
        <v>1460</v>
      </c>
      <c r="B207" s="6" t="s">
        <v>373</v>
      </c>
      <c r="C207" s="6" t="s">
        <v>375</v>
      </c>
      <c r="D207" s="7" t="s">
        <v>374</v>
      </c>
      <c r="E207" s="7" t="s">
        <v>3</v>
      </c>
      <c r="F207" s="7" t="s">
        <v>4</v>
      </c>
      <c r="G207" s="7" t="s">
        <v>1315</v>
      </c>
      <c r="H207" s="7" t="s">
        <v>1231</v>
      </c>
      <c r="I207" s="7" t="s">
        <v>81</v>
      </c>
      <c r="J207" s="7" t="s">
        <v>8</v>
      </c>
      <c r="K207" s="11">
        <v>12559974176</v>
      </c>
      <c r="L207" s="9" t="s">
        <v>1540</v>
      </c>
      <c r="M207" s="9">
        <v>0</v>
      </c>
      <c r="N207" s="7" t="s">
        <v>274</v>
      </c>
      <c r="O207" s="9" t="s">
        <v>1504</v>
      </c>
      <c r="P207" s="9">
        <v>0</v>
      </c>
      <c r="Q207" s="9">
        <v>0</v>
      </c>
      <c r="R207" s="11">
        <v>182951338.55462646</v>
      </c>
      <c r="S207" s="11">
        <v>164529191.67615992</v>
      </c>
      <c r="T207" s="11">
        <v>0</v>
      </c>
      <c r="U207" s="11">
        <v>587901.60032742878</v>
      </c>
      <c r="V207" s="11">
        <v>5025968.1346073924</v>
      </c>
      <c r="W207" s="11">
        <v>12400112.749874445</v>
      </c>
      <c r="X207" s="11">
        <v>408164.39365727309</v>
      </c>
      <c r="Y207" s="11">
        <v>0</v>
      </c>
      <c r="Z207" s="11">
        <v>0</v>
      </c>
      <c r="AA207" s="9">
        <v>0</v>
      </c>
      <c r="AB207" s="28">
        <f t="shared" si="48"/>
        <v>182543174.1609692</v>
      </c>
      <c r="AC207" s="14">
        <f t="shared" si="49"/>
        <v>0.90131659226586969</v>
      </c>
      <c r="AD207" s="14">
        <f t="shared" si="50"/>
        <v>2.7533037911214479E-2</v>
      </c>
      <c r="AE207" s="9">
        <f t="shared" si="51"/>
        <v>1.3099484869208373E-2</v>
      </c>
      <c r="AF207" s="9">
        <f t="shared" si="52"/>
        <v>4.0015752135949236E-4</v>
      </c>
      <c r="AG207" s="26">
        <f t="shared" si="53"/>
        <v>1.4533722092341442E-2</v>
      </c>
    </row>
    <row r="208" spans="1:33" x14ac:dyDescent="0.2">
      <c r="A208" s="6" t="s">
        <v>1460</v>
      </c>
      <c r="B208" s="6" t="s">
        <v>373</v>
      </c>
      <c r="C208" s="6"/>
      <c r="D208" s="7" t="s">
        <v>374</v>
      </c>
      <c r="E208" s="7" t="s">
        <v>3</v>
      </c>
      <c r="F208" s="7" t="s">
        <v>4</v>
      </c>
      <c r="G208" s="7" t="s">
        <v>1315</v>
      </c>
      <c r="H208" s="7" t="s">
        <v>1231</v>
      </c>
      <c r="I208" s="7" t="s">
        <v>81</v>
      </c>
      <c r="J208" s="7" t="s">
        <v>8</v>
      </c>
      <c r="K208" s="11">
        <v>14945062910</v>
      </c>
      <c r="L208" s="9" t="s">
        <v>1537</v>
      </c>
      <c r="M208" s="9">
        <v>0</v>
      </c>
      <c r="N208" s="7" t="s">
        <v>274</v>
      </c>
      <c r="O208" s="9" t="s">
        <v>1504</v>
      </c>
      <c r="P208" s="9">
        <v>5.0000000000000001E-3</v>
      </c>
      <c r="Q208" s="9">
        <v>0</v>
      </c>
      <c r="R208" s="11">
        <v>182951338.55462646</v>
      </c>
      <c r="S208" s="11">
        <v>164593670.95614401</v>
      </c>
      <c r="T208" s="11">
        <v>0</v>
      </c>
      <c r="U208" s="11">
        <v>588132</v>
      </c>
      <c r="V208" s="11">
        <v>5027937.8203710001</v>
      </c>
      <c r="W208" s="11">
        <v>12404972.3759</v>
      </c>
      <c r="X208" s="11">
        <v>408324.35400200001</v>
      </c>
      <c r="Y208" s="11">
        <v>0</v>
      </c>
      <c r="Z208" s="11">
        <v>0</v>
      </c>
      <c r="AA208" s="9">
        <v>0</v>
      </c>
      <c r="AB208" s="28">
        <f t="shared" si="48"/>
        <v>182614713.15241501</v>
      </c>
      <c r="AC208" s="14">
        <f t="shared" si="49"/>
        <v>0.9013165922658698</v>
      </c>
      <c r="AD208" s="14">
        <f t="shared" si="50"/>
        <v>2.7533037911214482E-2</v>
      </c>
      <c r="AE208" s="9">
        <f t="shared" si="51"/>
        <v>1.1013247113601077E-2</v>
      </c>
      <c r="AF208" s="9">
        <f t="shared" si="52"/>
        <v>3.3642801309365647E-4</v>
      </c>
      <c r="AG208" s="26">
        <f t="shared" si="53"/>
        <v>1.2219066206153227E-2</v>
      </c>
    </row>
    <row r="209" spans="1:33" x14ac:dyDescent="0.2">
      <c r="A209" s="6" t="s">
        <v>1460</v>
      </c>
      <c r="B209" s="6" t="s">
        <v>373</v>
      </c>
      <c r="C209" s="6" t="s">
        <v>376</v>
      </c>
      <c r="D209" s="7" t="s">
        <v>377</v>
      </c>
      <c r="E209" s="7" t="s">
        <v>3</v>
      </c>
      <c r="F209" s="7" t="s">
        <v>4</v>
      </c>
      <c r="G209" s="7" t="s">
        <v>1315</v>
      </c>
      <c r="H209" s="7" t="s">
        <v>1231</v>
      </c>
      <c r="I209" s="7" t="s">
        <v>81</v>
      </c>
      <c r="J209" s="7" t="s">
        <v>8</v>
      </c>
      <c r="K209" s="11">
        <v>4922276</v>
      </c>
      <c r="L209" s="9" t="s">
        <v>1540</v>
      </c>
      <c r="M209" s="9">
        <v>0</v>
      </c>
      <c r="N209" s="7" t="s">
        <v>274</v>
      </c>
      <c r="O209" s="9" t="s">
        <v>1504</v>
      </c>
      <c r="P209" s="9">
        <v>0</v>
      </c>
      <c r="Q209" s="9">
        <v>0</v>
      </c>
      <c r="R209" s="11">
        <v>71698.951790528954</v>
      </c>
      <c r="S209" s="11">
        <v>64479.279984067529</v>
      </c>
      <c r="T209" s="11">
        <v>0</v>
      </c>
      <c r="U209" s="11">
        <v>230.39967257121333</v>
      </c>
      <c r="V209" s="11">
        <v>1969.6857636073169</v>
      </c>
      <c r="W209" s="11">
        <v>4859.6260255560082</v>
      </c>
      <c r="X209" s="11">
        <v>159.96034472688615</v>
      </c>
      <c r="Y209" s="11">
        <v>0</v>
      </c>
      <c r="Z209" s="11">
        <v>0</v>
      </c>
      <c r="AA209" s="9">
        <v>0</v>
      </c>
      <c r="AB209" s="28">
        <f t="shared" si="48"/>
        <v>71538.991445802065</v>
      </c>
      <c r="AC209" s="14">
        <f t="shared" si="49"/>
        <v>0.9013165922658698</v>
      </c>
      <c r="AD209" s="14">
        <f t="shared" si="50"/>
        <v>2.7533037911214482E-2</v>
      </c>
      <c r="AE209" s="9">
        <f t="shared" si="51"/>
        <v>1.3099484869208377E-2</v>
      </c>
      <c r="AF209" s="9">
        <f t="shared" si="52"/>
        <v>4.0015752135949241E-4</v>
      </c>
      <c r="AG209" s="26">
        <f t="shared" si="53"/>
        <v>1.4533722092341442E-2</v>
      </c>
    </row>
    <row r="210" spans="1:33" x14ac:dyDescent="0.2">
      <c r="A210" s="6" t="s">
        <v>1460</v>
      </c>
      <c r="B210" s="6" t="s">
        <v>373</v>
      </c>
      <c r="C210" s="6" t="s">
        <v>1327</v>
      </c>
      <c r="D210" s="7" t="s">
        <v>1328</v>
      </c>
      <c r="E210" s="7" t="s">
        <v>3</v>
      </c>
      <c r="F210" s="7" t="s">
        <v>4</v>
      </c>
      <c r="G210" s="7" t="s">
        <v>1315</v>
      </c>
      <c r="H210" s="7" t="s">
        <v>1231</v>
      </c>
      <c r="I210" s="7" t="s">
        <v>7</v>
      </c>
      <c r="J210" s="7" t="s">
        <v>8</v>
      </c>
      <c r="K210" s="11">
        <v>2380166458</v>
      </c>
      <c r="L210" s="9" t="s">
        <v>1552</v>
      </c>
      <c r="M210" s="9">
        <v>0</v>
      </c>
      <c r="N210" s="7" t="s">
        <v>274</v>
      </c>
      <c r="O210" s="9" t="s">
        <v>1504</v>
      </c>
      <c r="P210" s="9"/>
      <c r="Q210" s="9"/>
      <c r="R210" s="11">
        <v>12978871.054988999</v>
      </c>
      <c r="S210" s="11">
        <v>9599210</v>
      </c>
      <c r="T210" s="11">
        <v>0</v>
      </c>
      <c r="U210" s="11">
        <v>0</v>
      </c>
      <c r="V210" s="11">
        <v>952441.13239699998</v>
      </c>
      <c r="W210" s="11">
        <v>2349871.1318939999</v>
      </c>
      <c r="X210" s="11">
        <v>77348.790697999997</v>
      </c>
      <c r="Y210" s="11">
        <v>0</v>
      </c>
      <c r="Z210" s="11">
        <v>0</v>
      </c>
      <c r="AA210" s="9">
        <v>0</v>
      </c>
      <c r="AB210" s="28">
        <f t="shared" si="48"/>
        <v>12901522.264291</v>
      </c>
      <c r="AC210" s="14">
        <f t="shared" si="49"/>
        <v>0.74403700612669699</v>
      </c>
      <c r="AD210" s="14">
        <f t="shared" si="50"/>
        <v>7.3823934330073504E-2</v>
      </c>
      <c r="AE210" s="9">
        <f t="shared" si="51"/>
        <v>4.0329994432683498E-3</v>
      </c>
      <c r="AF210" s="9">
        <f t="shared" si="52"/>
        <v>4.0015736260619127E-4</v>
      </c>
      <c r="AG210" s="26">
        <f t="shared" si="53"/>
        <v>5.4204285674758464E-3</v>
      </c>
    </row>
    <row r="211" spans="1:33" x14ac:dyDescent="0.2">
      <c r="A211" s="6" t="s">
        <v>1460</v>
      </c>
      <c r="B211" s="6" t="s">
        <v>1326</v>
      </c>
      <c r="C211" s="6"/>
      <c r="D211" s="7" t="s">
        <v>345</v>
      </c>
      <c r="E211" s="7" t="s">
        <v>3</v>
      </c>
      <c r="F211" s="7" t="s">
        <v>4</v>
      </c>
      <c r="G211" s="7" t="s">
        <v>1315</v>
      </c>
      <c r="H211" s="7" t="s">
        <v>1322</v>
      </c>
      <c r="I211" s="7" t="s">
        <v>7</v>
      </c>
      <c r="J211" s="7" t="s">
        <v>8</v>
      </c>
      <c r="K211" s="11">
        <v>8422855669.999999</v>
      </c>
      <c r="L211" s="9" t="s">
        <v>1317</v>
      </c>
      <c r="M211" s="9">
        <v>0</v>
      </c>
      <c r="N211" s="7" t="s">
        <v>274</v>
      </c>
      <c r="O211" s="9" t="s">
        <v>1504</v>
      </c>
      <c r="P211" s="9">
        <v>5.0000000000000001E-3</v>
      </c>
      <c r="Q211" s="9"/>
      <c r="R211" s="11">
        <v>149804029.92147604</v>
      </c>
      <c r="S211" s="11">
        <v>132229756.45527601</v>
      </c>
      <c r="T211" s="11">
        <v>0</v>
      </c>
      <c r="U211" s="11">
        <v>0</v>
      </c>
      <c r="V211" s="11">
        <v>4748587.6642159997</v>
      </c>
      <c r="W211" s="11">
        <v>8204454.4138940005</v>
      </c>
      <c r="X211" s="11">
        <v>4621231.3880900005</v>
      </c>
      <c r="Y211" s="11">
        <v>0</v>
      </c>
      <c r="Z211" s="11">
        <v>0</v>
      </c>
      <c r="AA211" s="9">
        <v>9.6612E-4</v>
      </c>
      <c r="AB211" s="28">
        <f t="shared" si="48"/>
        <v>145182798.53338602</v>
      </c>
      <c r="AC211" s="14">
        <f t="shared" si="49"/>
        <v>0.91078115170006624</v>
      </c>
      <c r="AD211" s="14">
        <f t="shared" si="50"/>
        <v>3.2707646582002078E-2</v>
      </c>
      <c r="AE211" s="9">
        <f t="shared" si="51"/>
        <v>1.5698922270061411E-2</v>
      </c>
      <c r="AF211" s="9">
        <f t="shared" si="52"/>
        <v>5.637740750003852E-4</v>
      </c>
      <c r="AG211" s="26">
        <f t="shared" si="53"/>
        <v>1.8202886747706367E-2</v>
      </c>
    </row>
    <row r="212" spans="1:33" x14ac:dyDescent="0.2">
      <c r="A212" s="6" t="s">
        <v>1460</v>
      </c>
      <c r="B212" s="6" t="s">
        <v>378</v>
      </c>
      <c r="C212" s="6" t="s">
        <v>380</v>
      </c>
      <c r="D212" s="7" t="s">
        <v>379</v>
      </c>
      <c r="E212" s="7" t="s">
        <v>3</v>
      </c>
      <c r="F212" s="7" t="s">
        <v>4</v>
      </c>
      <c r="G212" s="7" t="s">
        <v>24</v>
      </c>
      <c r="H212" s="7" t="s">
        <v>1324</v>
      </c>
      <c r="I212" s="7" t="s">
        <v>7</v>
      </c>
      <c r="J212" s="7" t="s">
        <v>8</v>
      </c>
      <c r="K212" s="11">
        <v>605342851</v>
      </c>
      <c r="L212" s="9" t="s">
        <v>1317</v>
      </c>
      <c r="M212" s="9">
        <v>0</v>
      </c>
      <c r="N212" s="7" t="s">
        <v>274</v>
      </c>
      <c r="O212" s="9" t="s">
        <v>1504</v>
      </c>
      <c r="P212" s="9">
        <v>0</v>
      </c>
      <c r="Q212" s="9">
        <v>0</v>
      </c>
      <c r="R212" s="11">
        <v>15730417.043713998</v>
      </c>
      <c r="S212" s="11">
        <v>13643140.054533999</v>
      </c>
      <c r="T212" s="11">
        <v>0</v>
      </c>
      <c r="U212" s="11">
        <v>0</v>
      </c>
      <c r="V212" s="11">
        <v>241882.28498</v>
      </c>
      <c r="W212" s="11">
        <v>1425078.1303000001</v>
      </c>
      <c r="X212" s="11">
        <v>420316.57390000002</v>
      </c>
      <c r="Y212" s="11">
        <v>0</v>
      </c>
      <c r="Z212" s="11">
        <v>0</v>
      </c>
      <c r="AA212" s="9">
        <v>0</v>
      </c>
      <c r="AB212" s="28">
        <f t="shared" si="48"/>
        <v>15310100.469813999</v>
      </c>
      <c r="AC212" s="14">
        <f t="shared" si="49"/>
        <v>0.89112021710330092</v>
      </c>
      <c r="AD212" s="14">
        <f t="shared" si="50"/>
        <v>1.5798869867438472E-2</v>
      </c>
      <c r="AE212" s="9">
        <f t="shared" si="51"/>
        <v>2.2537872598967886E-2</v>
      </c>
      <c r="AF212" s="9">
        <f t="shared" si="52"/>
        <v>3.9957898995655276E-4</v>
      </c>
      <c r="AG212" s="26">
        <f t="shared" si="53"/>
        <v>2.5291618534062772E-2</v>
      </c>
    </row>
    <row r="213" spans="1:33" x14ac:dyDescent="0.2">
      <c r="A213" s="6" t="s">
        <v>1460</v>
      </c>
      <c r="B213" s="6" t="s">
        <v>378</v>
      </c>
      <c r="C213" s="6" t="s">
        <v>381</v>
      </c>
      <c r="D213" s="7" t="s">
        <v>382</v>
      </c>
      <c r="E213" s="7" t="s">
        <v>3</v>
      </c>
      <c r="F213" s="7" t="s">
        <v>4</v>
      </c>
      <c r="G213" s="7" t="s">
        <v>24</v>
      </c>
      <c r="H213" s="7" t="s">
        <v>1324</v>
      </c>
      <c r="I213" s="7" t="s">
        <v>7</v>
      </c>
      <c r="J213" s="7" t="s">
        <v>8</v>
      </c>
      <c r="K213" s="11">
        <v>0</v>
      </c>
      <c r="L213" s="9" t="s">
        <v>1317</v>
      </c>
      <c r="M213" s="9">
        <v>0</v>
      </c>
      <c r="N213" s="7" t="s">
        <v>274</v>
      </c>
      <c r="O213" s="9" t="s">
        <v>1504</v>
      </c>
      <c r="P213" s="9">
        <v>0</v>
      </c>
      <c r="Q213" s="9">
        <v>0</v>
      </c>
      <c r="R213" s="11">
        <v>0</v>
      </c>
      <c r="S213" s="11">
        <v>0</v>
      </c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0</v>
      </c>
      <c r="Z213" s="11">
        <v>0</v>
      </c>
      <c r="AA213" s="9">
        <v>0</v>
      </c>
      <c r="AB213" s="23"/>
      <c r="AC213" s="24"/>
      <c r="AD213" s="24"/>
      <c r="AE213" s="25"/>
      <c r="AF213" s="25"/>
      <c r="AG213" s="27"/>
    </row>
    <row r="214" spans="1:33" x14ac:dyDescent="0.2">
      <c r="A214" s="6" t="s">
        <v>1460</v>
      </c>
      <c r="B214" s="6" t="s">
        <v>383</v>
      </c>
      <c r="C214" s="6" t="s">
        <v>385</v>
      </c>
      <c r="D214" s="7" t="s">
        <v>384</v>
      </c>
      <c r="E214" s="7" t="s">
        <v>3</v>
      </c>
      <c r="F214" s="7" t="s">
        <v>4</v>
      </c>
      <c r="G214" s="7" t="s">
        <v>1315</v>
      </c>
      <c r="H214" s="7" t="s">
        <v>1322</v>
      </c>
      <c r="I214" s="7" t="s">
        <v>7</v>
      </c>
      <c r="J214" s="7" t="s">
        <v>8</v>
      </c>
      <c r="K214" s="11">
        <v>3998596961</v>
      </c>
      <c r="L214" s="9" t="s">
        <v>1317</v>
      </c>
      <c r="M214" s="9">
        <v>0</v>
      </c>
      <c r="N214" s="7" t="s">
        <v>274</v>
      </c>
      <c r="O214" s="9" t="s">
        <v>1504</v>
      </c>
      <c r="P214" s="9">
        <v>0</v>
      </c>
      <c r="Q214" s="9">
        <v>0</v>
      </c>
      <c r="R214" s="11">
        <v>71769070.266871005</v>
      </c>
      <c r="S214" s="11">
        <v>63638830.038984001</v>
      </c>
      <c r="T214" s="11">
        <v>0</v>
      </c>
      <c r="U214" s="11">
        <v>22532</v>
      </c>
      <c r="V214" s="11">
        <v>1967895.569258</v>
      </c>
      <c r="W214" s="11">
        <v>5005782.2577480003</v>
      </c>
      <c r="X214" s="11">
        <v>1134030.4008809999</v>
      </c>
      <c r="Y214" s="11">
        <v>0</v>
      </c>
      <c r="Z214" s="11">
        <v>0</v>
      </c>
      <c r="AA214" s="9">
        <v>0</v>
      </c>
      <c r="AB214" s="28">
        <f t="shared" ref="AB214:AB245" si="54">+S214+U214+V214+W214</f>
        <v>70635039.865989998</v>
      </c>
      <c r="AC214" s="14">
        <f t="shared" ref="AC214:AC245" si="55">+S214/AB214</f>
        <v>0.90095270222428803</v>
      </c>
      <c r="AD214" s="14">
        <f t="shared" ref="AD214:AD245" si="56">+V214/AB214</f>
        <v>2.7860047548518767E-2</v>
      </c>
      <c r="AE214" s="9">
        <f t="shared" ref="AE214:AE245" si="57">+S214/K214</f>
        <v>1.5915289952871045E-2</v>
      </c>
      <c r="AF214" s="9">
        <f t="shared" ref="AF214:AF245" si="58">+V214/K214</f>
        <v>4.9214651750394307E-4</v>
      </c>
      <c r="AG214" s="26">
        <f t="shared" ref="AG214:AG245" si="59">+AB214/K214+AA214</f>
        <v>1.7664956122090646E-2</v>
      </c>
    </row>
    <row r="215" spans="1:33" x14ac:dyDescent="0.2">
      <c r="A215" s="6" t="s">
        <v>1460</v>
      </c>
      <c r="B215" s="6" t="s">
        <v>383</v>
      </c>
      <c r="C215" s="6"/>
      <c r="D215" s="7" t="s">
        <v>384</v>
      </c>
      <c r="E215" s="7" t="s">
        <v>3</v>
      </c>
      <c r="F215" s="7" t="s">
        <v>4</v>
      </c>
      <c r="G215" s="7" t="s">
        <v>1315</v>
      </c>
      <c r="H215" s="7" t="s">
        <v>1322</v>
      </c>
      <c r="I215" s="7" t="s">
        <v>7</v>
      </c>
      <c r="J215" s="7" t="s">
        <v>8</v>
      </c>
      <c r="K215" s="11">
        <v>5580142593</v>
      </c>
      <c r="L215" s="9" t="s">
        <v>1537</v>
      </c>
      <c r="M215" s="9">
        <v>0</v>
      </c>
      <c r="N215" s="7" t="s">
        <v>274</v>
      </c>
      <c r="O215" s="9">
        <v>0</v>
      </c>
      <c r="P215" s="9">
        <v>5.0000000000000001E-3</v>
      </c>
      <c r="Q215" s="9">
        <v>0</v>
      </c>
      <c r="R215" s="11">
        <v>71769070.266871005</v>
      </c>
      <c r="S215" s="11">
        <v>63638830.038984001</v>
      </c>
      <c r="T215" s="11">
        <v>0</v>
      </c>
      <c r="U215" s="11">
        <v>22532</v>
      </c>
      <c r="V215" s="11">
        <v>1967895.569258</v>
      </c>
      <c r="W215" s="11">
        <v>5005782.2577480003</v>
      </c>
      <c r="X215" s="11">
        <v>1134030.4008809999</v>
      </c>
      <c r="Y215" s="11">
        <v>0</v>
      </c>
      <c r="Z215" s="11">
        <v>0</v>
      </c>
      <c r="AA215" s="9">
        <v>0</v>
      </c>
      <c r="AB215" s="28">
        <f t="shared" si="54"/>
        <v>70635039.865989998</v>
      </c>
      <c r="AC215" s="14">
        <f t="shared" si="55"/>
        <v>0.90095270222428803</v>
      </c>
      <c r="AD215" s="14">
        <f t="shared" si="56"/>
        <v>2.7860047548518767E-2</v>
      </c>
      <c r="AE215" s="9">
        <f t="shared" si="57"/>
        <v>1.1404516816257638E-2</v>
      </c>
      <c r="AF215" s="9">
        <f t="shared" si="58"/>
        <v>3.5266044486508696E-4</v>
      </c>
      <c r="AG215" s="26">
        <f t="shared" si="59"/>
        <v>1.265828582133331E-2</v>
      </c>
    </row>
    <row r="216" spans="1:33" x14ac:dyDescent="0.2">
      <c r="A216" s="6" t="s">
        <v>1460</v>
      </c>
      <c r="B216" s="6" t="s">
        <v>383</v>
      </c>
      <c r="C216" s="6" t="s">
        <v>386</v>
      </c>
      <c r="D216" s="7" t="s">
        <v>387</v>
      </c>
      <c r="E216" s="7" t="s">
        <v>3</v>
      </c>
      <c r="F216" s="7" t="s">
        <v>4</v>
      </c>
      <c r="G216" s="7" t="s">
        <v>1315</v>
      </c>
      <c r="H216" s="7" t="s">
        <v>1322</v>
      </c>
      <c r="I216" s="7" t="s">
        <v>7</v>
      </c>
      <c r="J216" s="7" t="s">
        <v>8</v>
      </c>
      <c r="K216" s="11">
        <v>1581545632</v>
      </c>
      <c r="L216" s="9" t="s">
        <v>1540</v>
      </c>
      <c r="M216" s="9">
        <v>0</v>
      </c>
      <c r="N216" s="7" t="s">
        <v>274</v>
      </c>
      <c r="O216" s="9" t="s">
        <v>1504</v>
      </c>
      <c r="P216" s="9"/>
      <c r="Q216" s="9"/>
      <c r="R216" s="11">
        <v>15793252.648077</v>
      </c>
      <c r="S216" s="11">
        <v>12586464</v>
      </c>
      <c r="T216" s="11">
        <v>0</v>
      </c>
      <c r="U216" s="11">
        <v>0</v>
      </c>
      <c r="V216" s="11">
        <v>778348.82493600005</v>
      </c>
      <c r="W216" s="11">
        <v>1979904.218022</v>
      </c>
      <c r="X216" s="11">
        <v>448535.60511900001</v>
      </c>
      <c r="Y216" s="11">
        <v>0</v>
      </c>
      <c r="Z216" s="11">
        <v>0</v>
      </c>
      <c r="AA216" s="9">
        <v>0</v>
      </c>
      <c r="AB216" s="28">
        <f t="shared" si="54"/>
        <v>15344717.042958001</v>
      </c>
      <c r="AC216" s="14">
        <f t="shared" si="55"/>
        <v>0.82024738317192902</v>
      </c>
      <c r="AD216" s="14">
        <f t="shared" si="56"/>
        <v>5.0724221421417477E-2</v>
      </c>
      <c r="AE216" s="9">
        <f t="shared" si="57"/>
        <v>7.9583312332780036E-3</v>
      </c>
      <c r="AF216" s="9">
        <f t="shared" si="58"/>
        <v>4.921443992429806E-4</v>
      </c>
      <c r="AG216" s="26">
        <f t="shared" si="59"/>
        <v>9.7023549194425011E-3</v>
      </c>
    </row>
    <row r="217" spans="1:33" x14ac:dyDescent="0.2">
      <c r="A217" s="6" t="s">
        <v>1460</v>
      </c>
      <c r="B217" s="6" t="s">
        <v>390</v>
      </c>
      <c r="C217" s="6"/>
      <c r="D217" s="7" t="s">
        <v>391</v>
      </c>
      <c r="E217" s="7" t="s">
        <v>3</v>
      </c>
      <c r="F217" s="7" t="s">
        <v>4</v>
      </c>
      <c r="G217" s="7" t="s">
        <v>1315</v>
      </c>
      <c r="H217" s="7" t="s">
        <v>180</v>
      </c>
      <c r="I217" s="7" t="s">
        <v>81</v>
      </c>
      <c r="J217" s="7" t="s">
        <v>8</v>
      </c>
      <c r="K217" s="11">
        <v>2657834155</v>
      </c>
      <c r="L217" s="9" t="s">
        <v>1545</v>
      </c>
      <c r="M217" s="9">
        <v>0</v>
      </c>
      <c r="N217" s="7" t="s">
        <v>274</v>
      </c>
      <c r="O217" s="9" t="s">
        <v>1504</v>
      </c>
      <c r="P217" s="9">
        <v>5.0000000000000001E-3</v>
      </c>
      <c r="Q217" s="9"/>
      <c r="R217" s="11">
        <v>44071777.160626002</v>
      </c>
      <c r="S217" s="11">
        <v>39985178.764630005</v>
      </c>
      <c r="T217" s="11">
        <v>0</v>
      </c>
      <c r="U217" s="11">
        <v>0</v>
      </c>
      <c r="V217" s="11">
        <v>997250.57535199996</v>
      </c>
      <c r="W217" s="11">
        <v>3002602.804244</v>
      </c>
      <c r="X217" s="11">
        <v>86745.016399999993</v>
      </c>
      <c r="Y217" s="11">
        <v>0</v>
      </c>
      <c r="Z217" s="11">
        <v>0</v>
      </c>
      <c r="AA217" s="9">
        <v>8.0018000000000005E-4</v>
      </c>
      <c r="AB217" s="28">
        <f t="shared" si="54"/>
        <v>43985032.144226</v>
      </c>
      <c r="AC217" s="14">
        <f t="shared" si="55"/>
        <v>0.90906330666121693</v>
      </c>
      <c r="AD217" s="14">
        <f t="shared" si="56"/>
        <v>2.2672498500899946E-2</v>
      </c>
      <c r="AE217" s="9">
        <f t="shared" si="57"/>
        <v>1.504427155073188E-2</v>
      </c>
      <c r="AF217" s="9">
        <f t="shared" si="58"/>
        <v>3.7521173903042114E-4</v>
      </c>
      <c r="AG217" s="26">
        <f t="shared" si="59"/>
        <v>1.734938118378342E-2</v>
      </c>
    </row>
    <row r="218" spans="1:33" x14ac:dyDescent="0.2">
      <c r="A218" s="6" t="s">
        <v>1460</v>
      </c>
      <c r="B218" s="6" t="s">
        <v>392</v>
      </c>
      <c r="C218" s="6"/>
      <c r="D218" s="7" t="s">
        <v>393</v>
      </c>
      <c r="E218" s="7" t="s">
        <v>3</v>
      </c>
      <c r="F218" s="7" t="s">
        <v>4</v>
      </c>
      <c r="G218" s="7" t="s">
        <v>1315</v>
      </c>
      <c r="H218" s="7" t="s">
        <v>180</v>
      </c>
      <c r="I218" s="7" t="s">
        <v>81</v>
      </c>
      <c r="J218" s="7" t="s">
        <v>8</v>
      </c>
      <c r="K218" s="11">
        <v>6068225738</v>
      </c>
      <c r="L218" s="9" t="s">
        <v>1545</v>
      </c>
      <c r="M218" s="9">
        <v>0</v>
      </c>
      <c r="N218" s="7" t="s">
        <v>274</v>
      </c>
      <c r="O218" s="9" t="s">
        <v>1504</v>
      </c>
      <c r="P218" s="9">
        <v>5.0000000000000001E-3</v>
      </c>
      <c r="Q218" s="9"/>
      <c r="R218" s="11">
        <v>69725487.730926007</v>
      </c>
      <c r="S218" s="11">
        <v>62145340.039891995</v>
      </c>
      <c r="T218" s="11">
        <v>0</v>
      </c>
      <c r="U218" s="11">
        <v>0</v>
      </c>
      <c r="V218" s="11">
        <v>2197951.32907</v>
      </c>
      <c r="W218" s="11">
        <v>5189820.2893640008</v>
      </c>
      <c r="X218" s="11">
        <v>192376.07259999998</v>
      </c>
      <c r="Y218" s="11">
        <v>0</v>
      </c>
      <c r="Z218" s="11">
        <v>0</v>
      </c>
      <c r="AA218" s="9">
        <v>1.66431E-3</v>
      </c>
      <c r="AB218" s="28">
        <f t="shared" si="54"/>
        <v>69533111.658326</v>
      </c>
      <c r="AC218" s="14">
        <f t="shared" si="55"/>
        <v>0.89375174730082163</v>
      </c>
      <c r="AD218" s="14">
        <f t="shared" si="56"/>
        <v>3.1610139063966571E-2</v>
      </c>
      <c r="AE218" s="9">
        <f t="shared" si="57"/>
        <v>1.0241105509758805E-2</v>
      </c>
      <c r="AF218" s="9">
        <f t="shared" si="58"/>
        <v>3.6220658623593215E-4</v>
      </c>
      <c r="AG218" s="26">
        <f t="shared" si="59"/>
        <v>1.3122867189608296E-2</v>
      </c>
    </row>
    <row r="219" spans="1:33" x14ac:dyDescent="0.2">
      <c r="A219" s="6" t="s">
        <v>1460</v>
      </c>
      <c r="B219" s="6" t="s">
        <v>394</v>
      </c>
      <c r="C219" s="6"/>
      <c r="D219" s="7" t="s">
        <v>395</v>
      </c>
      <c r="E219" s="7" t="s">
        <v>3</v>
      </c>
      <c r="F219" s="7" t="s">
        <v>4</v>
      </c>
      <c r="G219" s="7" t="s">
        <v>1315</v>
      </c>
      <c r="H219" s="7" t="s">
        <v>180</v>
      </c>
      <c r="I219" s="7" t="s">
        <v>81</v>
      </c>
      <c r="J219" s="7" t="s">
        <v>8</v>
      </c>
      <c r="K219" s="11">
        <v>5036285499</v>
      </c>
      <c r="L219" s="9" t="s">
        <v>1545</v>
      </c>
      <c r="M219" s="9">
        <v>0</v>
      </c>
      <c r="N219" s="7" t="s">
        <v>274</v>
      </c>
      <c r="O219" s="9" t="s">
        <v>1504</v>
      </c>
      <c r="P219" s="9">
        <v>5.0000000000000001E-3</v>
      </c>
      <c r="Q219" s="9"/>
      <c r="R219" s="11">
        <v>52353726.334159993</v>
      </c>
      <c r="S219" s="11">
        <v>46302377.465163998</v>
      </c>
      <c r="T219" s="11">
        <v>0</v>
      </c>
      <c r="U219" s="11">
        <v>0</v>
      </c>
      <c r="V219" s="11">
        <v>1885708.1526599999</v>
      </c>
      <c r="W219" s="11">
        <v>3911116.8581360001</v>
      </c>
      <c r="X219" s="11">
        <v>254523.85819999999</v>
      </c>
      <c r="Y219" s="11">
        <v>0</v>
      </c>
      <c r="Z219" s="11">
        <v>0</v>
      </c>
      <c r="AA219" s="9">
        <v>2.1516299999999999E-3</v>
      </c>
      <c r="AB219" s="28">
        <f t="shared" si="54"/>
        <v>52099202.475959994</v>
      </c>
      <c r="AC219" s="14">
        <f t="shared" si="55"/>
        <v>0.88873486089406439</v>
      </c>
      <c r="AD219" s="14">
        <f t="shared" si="56"/>
        <v>3.6194568497092017E-2</v>
      </c>
      <c r="AE219" s="9">
        <f t="shared" si="57"/>
        <v>9.1937554918913467E-3</v>
      </c>
      <c r="AF219" s="9">
        <f t="shared" si="58"/>
        <v>3.7442439532755329E-4</v>
      </c>
      <c r="AG219" s="26">
        <f t="shared" si="59"/>
        <v>1.2496397485144511E-2</v>
      </c>
    </row>
    <row r="220" spans="1:33" x14ac:dyDescent="0.2">
      <c r="A220" s="6" t="s">
        <v>1460</v>
      </c>
      <c r="B220" s="6" t="s">
        <v>396</v>
      </c>
      <c r="C220" s="6"/>
      <c r="D220" s="7" t="s">
        <v>397</v>
      </c>
      <c r="E220" s="7" t="s">
        <v>3</v>
      </c>
      <c r="F220" s="7" t="s">
        <v>4</v>
      </c>
      <c r="G220" s="7" t="s">
        <v>1315</v>
      </c>
      <c r="H220" s="7" t="s">
        <v>173</v>
      </c>
      <c r="I220" s="7" t="s">
        <v>7</v>
      </c>
      <c r="J220" s="7" t="s">
        <v>8</v>
      </c>
      <c r="K220" s="11">
        <v>5174645541</v>
      </c>
      <c r="L220" s="9" t="s">
        <v>1545</v>
      </c>
      <c r="M220" s="9">
        <v>0</v>
      </c>
      <c r="N220" s="7" t="s">
        <v>274</v>
      </c>
      <c r="O220" s="9" t="s">
        <v>1504</v>
      </c>
      <c r="P220" s="9">
        <v>5.0000000000000001E-3</v>
      </c>
      <c r="Q220" s="9"/>
      <c r="R220" s="11">
        <v>7450956.414012</v>
      </c>
      <c r="S220" s="11">
        <v>1945485.1642</v>
      </c>
      <c r="T220" s="11">
        <v>0</v>
      </c>
      <c r="U220" s="11">
        <v>0</v>
      </c>
      <c r="V220" s="11">
        <v>2286586.8545980002</v>
      </c>
      <c r="W220" s="11">
        <v>3076575.3952139998</v>
      </c>
      <c r="X220" s="11">
        <v>142309</v>
      </c>
      <c r="Y220" s="11">
        <v>0</v>
      </c>
      <c r="Z220" s="11">
        <v>0</v>
      </c>
      <c r="AA220" s="9">
        <v>9.15032E-3</v>
      </c>
      <c r="AB220" s="28">
        <f t="shared" si="54"/>
        <v>7308647.414012</v>
      </c>
      <c r="AC220" s="14">
        <f t="shared" si="55"/>
        <v>0.26618949499057143</v>
      </c>
      <c r="AD220" s="14">
        <f t="shared" si="56"/>
        <v>0.3128604685751018</v>
      </c>
      <c r="AE220" s="9">
        <f t="shared" si="57"/>
        <v>3.7596491369030761E-4</v>
      </c>
      <c r="AF220" s="9">
        <f t="shared" si="58"/>
        <v>4.4188279882763088E-4</v>
      </c>
      <c r="AG220" s="26">
        <f t="shared" si="59"/>
        <v>1.0562715758531434E-2</v>
      </c>
    </row>
    <row r="221" spans="1:33" x14ac:dyDescent="0.2">
      <c r="A221" s="6" t="s">
        <v>1460</v>
      </c>
      <c r="B221" s="6" t="s">
        <v>398</v>
      </c>
      <c r="C221" s="6"/>
      <c r="D221" s="7" t="s">
        <v>399</v>
      </c>
      <c r="E221" s="7" t="s">
        <v>3</v>
      </c>
      <c r="F221" s="7" t="s">
        <v>4</v>
      </c>
      <c r="G221" s="7" t="s">
        <v>1315</v>
      </c>
      <c r="H221" s="7" t="s">
        <v>1322</v>
      </c>
      <c r="I221" s="7" t="s">
        <v>81</v>
      </c>
      <c r="J221" s="7" t="s">
        <v>8</v>
      </c>
      <c r="K221" s="11">
        <v>3524147368</v>
      </c>
      <c r="L221" s="9" t="s">
        <v>1545</v>
      </c>
      <c r="M221" s="9">
        <v>0</v>
      </c>
      <c r="N221" s="7" t="s">
        <v>274</v>
      </c>
      <c r="O221" s="9" t="s">
        <v>1504</v>
      </c>
      <c r="P221" s="9">
        <v>5.0000000000000001E-3</v>
      </c>
      <c r="Q221" s="9"/>
      <c r="R221" s="11">
        <v>51042903.663860008</v>
      </c>
      <c r="S221" s="11">
        <v>45982084.817152001</v>
      </c>
      <c r="T221" s="11">
        <v>0</v>
      </c>
      <c r="U221" s="11">
        <v>0</v>
      </c>
      <c r="V221" s="11">
        <v>1301271.01189</v>
      </c>
      <c r="W221" s="11">
        <v>3653719.946918</v>
      </c>
      <c r="X221" s="11">
        <v>105827.8879</v>
      </c>
      <c r="Y221" s="11">
        <v>0</v>
      </c>
      <c r="Z221" s="11">
        <v>0</v>
      </c>
      <c r="AA221" s="9">
        <v>2.6144999999999999E-4</v>
      </c>
      <c r="AB221" s="28">
        <f t="shared" si="54"/>
        <v>50937075.775960006</v>
      </c>
      <c r="AC221" s="14">
        <f t="shared" si="55"/>
        <v>0.90272329372416515</v>
      </c>
      <c r="AD221" s="14">
        <f t="shared" si="56"/>
        <v>2.5546637533993284E-2</v>
      </c>
      <c r="AE221" s="9">
        <f t="shared" si="57"/>
        <v>1.3047719069491535E-2</v>
      </c>
      <c r="AF221" s="9">
        <f t="shared" si="58"/>
        <v>3.6924421030340974E-4</v>
      </c>
      <c r="AG221" s="26">
        <f t="shared" si="59"/>
        <v>1.4715180351482851E-2</v>
      </c>
    </row>
    <row r="222" spans="1:33" x14ac:dyDescent="0.2">
      <c r="A222" s="6" t="s">
        <v>1460</v>
      </c>
      <c r="B222" s="6" t="s">
        <v>400</v>
      </c>
      <c r="C222" s="6"/>
      <c r="D222" s="7" t="s">
        <v>401</v>
      </c>
      <c r="E222" s="7" t="s">
        <v>3</v>
      </c>
      <c r="F222" s="7" t="s">
        <v>4</v>
      </c>
      <c r="G222" s="7" t="s">
        <v>1315</v>
      </c>
      <c r="H222" s="7" t="s">
        <v>1318</v>
      </c>
      <c r="I222" s="7" t="s">
        <v>7</v>
      </c>
      <c r="J222" s="7" t="s">
        <v>8</v>
      </c>
      <c r="K222" s="11">
        <v>4784457834</v>
      </c>
      <c r="L222" s="9" t="s">
        <v>1317</v>
      </c>
      <c r="M222" s="9">
        <v>0</v>
      </c>
      <c r="N222" s="7" t="s">
        <v>274</v>
      </c>
      <c r="O222" s="9" t="s">
        <v>1504</v>
      </c>
      <c r="P222" s="9">
        <v>5.0000000000000001E-3</v>
      </c>
      <c r="Q222" s="9"/>
      <c r="R222" s="11">
        <v>78787076.825239986</v>
      </c>
      <c r="S222" s="11">
        <v>71280806.49856399</v>
      </c>
      <c r="T222" s="11">
        <v>0</v>
      </c>
      <c r="U222" s="11">
        <v>0</v>
      </c>
      <c r="V222" s="11">
        <v>1696463.8736139999</v>
      </c>
      <c r="W222" s="11">
        <v>4741262.0024619997</v>
      </c>
      <c r="X222" s="11">
        <v>1068544.4505999999</v>
      </c>
      <c r="Y222" s="11">
        <v>0</v>
      </c>
      <c r="Z222" s="11">
        <v>0</v>
      </c>
      <c r="AA222" s="9">
        <v>2.0411999999999999E-4</v>
      </c>
      <c r="AB222" s="28">
        <f t="shared" si="54"/>
        <v>77718532.374639988</v>
      </c>
      <c r="AC222" s="14">
        <f t="shared" si="55"/>
        <v>0.91716614198215785</v>
      </c>
      <c r="AD222" s="14">
        <f t="shared" si="56"/>
        <v>2.1828305576284481E-2</v>
      </c>
      <c r="AE222" s="9">
        <f t="shared" si="57"/>
        <v>1.4898408340443113E-2</v>
      </c>
      <c r="AF222" s="9">
        <f t="shared" si="58"/>
        <v>3.5457808020761418E-4</v>
      </c>
      <c r="AG222" s="26">
        <f t="shared" si="59"/>
        <v>1.644807805567465E-2</v>
      </c>
    </row>
    <row r="223" spans="1:33" x14ac:dyDescent="0.2">
      <c r="A223" s="6" t="s">
        <v>1384</v>
      </c>
      <c r="B223" s="6" t="s">
        <v>1385</v>
      </c>
      <c r="C223" s="6" t="s">
        <v>1386</v>
      </c>
      <c r="D223" s="7" t="s">
        <v>1387</v>
      </c>
      <c r="E223" s="7" t="s">
        <v>1388</v>
      </c>
      <c r="F223" s="7" t="s">
        <v>1160</v>
      </c>
      <c r="G223" s="7" t="s">
        <v>1217</v>
      </c>
      <c r="H223" s="7" t="s">
        <v>1389</v>
      </c>
      <c r="I223" s="7" t="s">
        <v>27</v>
      </c>
      <c r="J223" s="7" t="s">
        <v>8</v>
      </c>
      <c r="K223" s="11">
        <v>527616928</v>
      </c>
      <c r="L223" s="9">
        <v>0.02</v>
      </c>
      <c r="M223" s="9">
        <v>0</v>
      </c>
      <c r="N223" s="7">
        <v>0</v>
      </c>
      <c r="O223" s="9">
        <v>0.11</v>
      </c>
      <c r="P223" s="9">
        <v>0</v>
      </c>
      <c r="Q223" s="9">
        <v>2.11</v>
      </c>
      <c r="R223" s="11">
        <v>1478090</v>
      </c>
      <c r="S223" s="11">
        <v>0</v>
      </c>
      <c r="T223" s="11">
        <v>0</v>
      </c>
      <c r="U223" s="11">
        <v>0</v>
      </c>
      <c r="V223" s="11">
        <v>0</v>
      </c>
      <c r="W223" s="11">
        <v>1459789</v>
      </c>
      <c r="X223" s="11">
        <v>18301</v>
      </c>
      <c r="Y223" s="11">
        <v>0</v>
      </c>
      <c r="Z223" s="11">
        <v>0</v>
      </c>
      <c r="AA223" s="9">
        <v>0</v>
      </c>
      <c r="AB223" s="28">
        <f t="shared" si="54"/>
        <v>1459789</v>
      </c>
      <c r="AC223" s="14">
        <f t="shared" si="55"/>
        <v>0</v>
      </c>
      <c r="AD223" s="14">
        <f t="shared" si="56"/>
        <v>0</v>
      </c>
      <c r="AE223" s="9">
        <f t="shared" si="57"/>
        <v>0</v>
      </c>
      <c r="AF223" s="9">
        <f t="shared" si="58"/>
        <v>0</v>
      </c>
      <c r="AG223" s="26">
        <f t="shared" si="59"/>
        <v>2.7667592196738617E-3</v>
      </c>
    </row>
    <row r="224" spans="1:33" x14ac:dyDescent="0.2">
      <c r="A224" s="6" t="s">
        <v>1270</v>
      </c>
      <c r="B224" s="6" t="s">
        <v>432</v>
      </c>
      <c r="C224" s="6" t="s">
        <v>432</v>
      </c>
      <c r="D224" s="7" t="s">
        <v>433</v>
      </c>
      <c r="E224" s="7" t="s">
        <v>1271</v>
      </c>
      <c r="F224" s="7" t="s">
        <v>1160</v>
      </c>
      <c r="G224" s="7" t="s">
        <v>1166</v>
      </c>
      <c r="H224" s="7" t="s">
        <v>1274</v>
      </c>
      <c r="I224" s="7" t="s">
        <v>408</v>
      </c>
      <c r="J224" s="7" t="s">
        <v>8</v>
      </c>
      <c r="K224" s="11">
        <v>715454412.73999989</v>
      </c>
      <c r="L224" s="9" t="s">
        <v>1541</v>
      </c>
      <c r="M224" s="9" t="s">
        <v>1597</v>
      </c>
      <c r="N224" s="7" t="s">
        <v>418</v>
      </c>
      <c r="O224" s="9" t="s">
        <v>1598</v>
      </c>
      <c r="P224" s="9"/>
      <c r="Q224" s="9"/>
      <c r="R224" s="11">
        <v>5894549</v>
      </c>
      <c r="S224" s="11">
        <v>0</v>
      </c>
      <c r="T224" s="11">
        <v>3080348</v>
      </c>
      <c r="U224" s="11">
        <v>0</v>
      </c>
      <c r="V224" s="11">
        <v>288069</v>
      </c>
      <c r="W224" s="11">
        <v>1995867</v>
      </c>
      <c r="X224" s="11">
        <v>530265</v>
      </c>
      <c r="Y224" s="11"/>
      <c r="Z224" s="11">
        <v>0</v>
      </c>
      <c r="AA224" s="9">
        <v>4.7000000000000002E-3</v>
      </c>
      <c r="AB224" s="28">
        <f t="shared" si="54"/>
        <v>2283936</v>
      </c>
      <c r="AC224" s="14">
        <f t="shared" si="55"/>
        <v>0</v>
      </c>
      <c r="AD224" s="14">
        <f t="shared" si="56"/>
        <v>0.12612831532932622</v>
      </c>
      <c r="AE224" s="9">
        <f t="shared" si="57"/>
        <v>0</v>
      </c>
      <c r="AF224" s="9">
        <f t="shared" si="58"/>
        <v>4.0263781293454104E-4</v>
      </c>
      <c r="AG224" s="26">
        <f t="shared" si="59"/>
        <v>7.892287250354825E-3</v>
      </c>
    </row>
    <row r="225" spans="1:33" x14ac:dyDescent="0.2">
      <c r="A225" s="6" t="s">
        <v>1270</v>
      </c>
      <c r="B225" s="6" t="s">
        <v>1287</v>
      </c>
      <c r="C225" s="6" t="s">
        <v>1287</v>
      </c>
      <c r="D225" s="7" t="s">
        <v>1288</v>
      </c>
      <c r="E225" s="7" t="s">
        <v>1271</v>
      </c>
      <c r="F225" s="7" t="s">
        <v>1164</v>
      </c>
      <c r="G225" s="7" t="s">
        <v>1165</v>
      </c>
      <c r="H225" s="7" t="s">
        <v>1279</v>
      </c>
      <c r="I225" s="7" t="s">
        <v>408</v>
      </c>
      <c r="J225" s="7" t="s">
        <v>8</v>
      </c>
      <c r="K225" s="11">
        <v>4227034771.8000002</v>
      </c>
      <c r="L225" s="9" t="s">
        <v>1541</v>
      </c>
      <c r="M225" s="9"/>
      <c r="N225" s="7"/>
      <c r="O225" s="9" t="s">
        <v>1598</v>
      </c>
      <c r="P225" s="9"/>
      <c r="Q225" s="9"/>
      <c r="R225" s="11">
        <v>53782598</v>
      </c>
      <c r="S225" s="11">
        <v>8609641</v>
      </c>
      <c r="T225" s="11">
        <v>0</v>
      </c>
      <c r="U225" s="11">
        <v>22121464</v>
      </c>
      <c r="V225" s="11">
        <v>1699084</v>
      </c>
      <c r="W225" s="11">
        <v>21105441</v>
      </c>
      <c r="X225" s="11">
        <v>246968</v>
      </c>
      <c r="Y225" s="11"/>
      <c r="Z225" s="11">
        <v>0</v>
      </c>
      <c r="AA225" s="9">
        <v>0</v>
      </c>
      <c r="AB225" s="28">
        <f t="shared" si="54"/>
        <v>53535630</v>
      </c>
      <c r="AC225" s="14">
        <f t="shared" si="55"/>
        <v>0.1608207655350278</v>
      </c>
      <c r="AD225" s="14">
        <f t="shared" si="56"/>
        <v>3.1737442895507159E-2</v>
      </c>
      <c r="AE225" s="9">
        <f t="shared" si="57"/>
        <v>2.0368039216137682E-3</v>
      </c>
      <c r="AF225" s="9">
        <f t="shared" si="58"/>
        <v>4.0195647581022339E-4</v>
      </c>
      <c r="AG225" s="26">
        <f t="shared" si="59"/>
        <v>1.2665055503483095E-2</v>
      </c>
    </row>
    <row r="226" spans="1:33" x14ac:dyDescent="0.2">
      <c r="A226" s="6" t="s">
        <v>1270</v>
      </c>
      <c r="B226" s="6" t="s">
        <v>426</v>
      </c>
      <c r="C226" s="6" t="s">
        <v>426</v>
      </c>
      <c r="D226" s="7" t="s">
        <v>427</v>
      </c>
      <c r="E226" s="7" t="s">
        <v>1271</v>
      </c>
      <c r="F226" s="7" t="s">
        <v>1160</v>
      </c>
      <c r="G226" s="7" t="s">
        <v>1166</v>
      </c>
      <c r="H226" s="7" t="s">
        <v>1273</v>
      </c>
      <c r="I226" s="7" t="s">
        <v>408</v>
      </c>
      <c r="J226" s="7" t="s">
        <v>8</v>
      </c>
      <c r="K226" s="11">
        <v>2354526151.9200001</v>
      </c>
      <c r="L226" s="9" t="s">
        <v>1541</v>
      </c>
      <c r="M226" s="9"/>
      <c r="N226" s="7"/>
      <c r="O226" s="9" t="s">
        <v>1598</v>
      </c>
      <c r="P226" s="9"/>
      <c r="Q226" s="9"/>
      <c r="R226" s="11">
        <v>42844181</v>
      </c>
      <c r="S226" s="11">
        <v>10555025</v>
      </c>
      <c r="T226" s="11">
        <v>0</v>
      </c>
      <c r="U226" s="11">
        <v>27099484</v>
      </c>
      <c r="V226" s="11">
        <v>946436</v>
      </c>
      <c r="W226" s="11">
        <v>3415609</v>
      </c>
      <c r="X226" s="11">
        <v>827627</v>
      </c>
      <c r="Y226" s="11">
        <v>799039</v>
      </c>
      <c r="Z226" s="11">
        <v>0</v>
      </c>
      <c r="AA226" s="9">
        <v>2.3999999999999998E-3</v>
      </c>
      <c r="AB226" s="28">
        <f t="shared" si="54"/>
        <v>42016554</v>
      </c>
      <c r="AC226" s="14">
        <f t="shared" si="55"/>
        <v>0.25121110598456026</v>
      </c>
      <c r="AD226" s="14">
        <f t="shared" si="56"/>
        <v>2.2525312285248334E-2</v>
      </c>
      <c r="AE226" s="9">
        <f t="shared" si="57"/>
        <v>4.4828659012315052E-3</v>
      </c>
      <c r="AF226" s="9">
        <f t="shared" si="58"/>
        <v>4.0196453083701284E-4</v>
      </c>
      <c r="AG226" s="26">
        <f t="shared" si="59"/>
        <v>2.0245014788108244E-2</v>
      </c>
    </row>
    <row r="227" spans="1:33" x14ac:dyDescent="0.2">
      <c r="A227" s="6" t="s">
        <v>1270</v>
      </c>
      <c r="B227" s="6" t="s">
        <v>1278</v>
      </c>
      <c r="C227" s="6" t="s">
        <v>1278</v>
      </c>
      <c r="D227" s="7" t="s">
        <v>450</v>
      </c>
      <c r="E227" s="7" t="s">
        <v>1271</v>
      </c>
      <c r="F227" s="7" t="s">
        <v>1164</v>
      </c>
      <c r="G227" s="7" t="s">
        <v>1165</v>
      </c>
      <c r="H227" s="7" t="s">
        <v>1279</v>
      </c>
      <c r="I227" s="7" t="s">
        <v>408</v>
      </c>
      <c r="J227" s="7" t="s">
        <v>8</v>
      </c>
      <c r="K227" s="11">
        <v>3241028785.48</v>
      </c>
      <c r="L227" s="9" t="s">
        <v>1541</v>
      </c>
      <c r="M227" s="9"/>
      <c r="N227" s="7"/>
      <c r="O227" s="9" t="s">
        <v>1598</v>
      </c>
      <c r="P227" s="9"/>
      <c r="Q227" s="9"/>
      <c r="R227" s="11">
        <v>82820325</v>
      </c>
      <c r="S227" s="11">
        <v>21685340</v>
      </c>
      <c r="T227" s="11">
        <v>0</v>
      </c>
      <c r="U227" s="11">
        <v>55656378</v>
      </c>
      <c r="V227" s="11">
        <v>1303963</v>
      </c>
      <c r="W227" s="11">
        <v>4146644</v>
      </c>
      <c r="X227" s="11">
        <v>28000</v>
      </c>
      <c r="Y227" s="11"/>
      <c r="Z227" s="11">
        <v>0</v>
      </c>
      <c r="AA227" s="9">
        <v>0</v>
      </c>
      <c r="AB227" s="28">
        <f t="shared" si="54"/>
        <v>82792325</v>
      </c>
      <c r="AC227" s="14">
        <f t="shared" si="55"/>
        <v>0.261924520177444</v>
      </c>
      <c r="AD227" s="14">
        <f t="shared" si="56"/>
        <v>1.5749805311059933E-2</v>
      </c>
      <c r="AE227" s="9">
        <f t="shared" si="57"/>
        <v>6.6908816413947325E-3</v>
      </c>
      <c r="AF227" s="9">
        <f t="shared" si="58"/>
        <v>4.0232996567072501E-4</v>
      </c>
      <c r="AG227" s="26">
        <f t="shared" si="59"/>
        <v>2.5545075492977569E-2</v>
      </c>
    </row>
    <row r="228" spans="1:33" x14ac:dyDescent="0.2">
      <c r="A228" s="6" t="s">
        <v>1270</v>
      </c>
      <c r="B228" s="6" t="s">
        <v>454</v>
      </c>
      <c r="C228" s="6" t="s">
        <v>454</v>
      </c>
      <c r="D228" s="7" t="s">
        <v>455</v>
      </c>
      <c r="E228" s="7" t="s">
        <v>1271</v>
      </c>
      <c r="F228" s="7" t="s">
        <v>1164</v>
      </c>
      <c r="G228" s="7" t="s">
        <v>1165</v>
      </c>
      <c r="H228" s="7" t="s">
        <v>1279</v>
      </c>
      <c r="I228" s="7" t="s">
        <v>408</v>
      </c>
      <c r="J228" s="7" t="s">
        <v>8</v>
      </c>
      <c r="K228" s="11">
        <v>3965952536.23</v>
      </c>
      <c r="L228" s="9" t="s">
        <v>1541</v>
      </c>
      <c r="M228" s="9"/>
      <c r="N228" s="7"/>
      <c r="O228" s="9" t="s">
        <v>1598</v>
      </c>
      <c r="P228" s="9"/>
      <c r="Q228" s="9"/>
      <c r="R228" s="11">
        <v>73716582</v>
      </c>
      <c r="S228" s="11">
        <v>15549466</v>
      </c>
      <c r="T228" s="11">
        <v>0</v>
      </c>
      <c r="U228" s="11">
        <v>39979827</v>
      </c>
      <c r="V228" s="11">
        <v>1595525</v>
      </c>
      <c r="W228" s="11">
        <v>16563764</v>
      </c>
      <c r="X228" s="11">
        <v>28000</v>
      </c>
      <c r="Y228" s="11"/>
      <c r="Z228" s="11">
        <v>0</v>
      </c>
      <c r="AA228" s="9">
        <v>0</v>
      </c>
      <c r="AB228" s="28">
        <f t="shared" si="54"/>
        <v>73688582</v>
      </c>
      <c r="AC228" s="14">
        <f t="shared" si="55"/>
        <v>0.21101594816955496</v>
      </c>
      <c r="AD228" s="14">
        <f t="shared" si="56"/>
        <v>2.1652269004172178E-2</v>
      </c>
      <c r="AE228" s="9">
        <f t="shared" si="57"/>
        <v>3.9207393073799083E-3</v>
      </c>
      <c r="AF228" s="9">
        <f t="shared" si="58"/>
        <v>4.023056215182777E-4</v>
      </c>
      <c r="AG228" s="26">
        <f t="shared" si="59"/>
        <v>1.8580298510089514E-2</v>
      </c>
    </row>
    <row r="229" spans="1:33" x14ac:dyDescent="0.2">
      <c r="A229" s="6" t="s">
        <v>1270</v>
      </c>
      <c r="B229" s="6" t="s">
        <v>436</v>
      </c>
      <c r="C229" s="6" t="s">
        <v>436</v>
      </c>
      <c r="D229" s="7" t="s">
        <v>437</v>
      </c>
      <c r="E229" s="7" t="s">
        <v>1271</v>
      </c>
      <c r="F229" s="7" t="s">
        <v>1160</v>
      </c>
      <c r="G229" s="7" t="s">
        <v>1166</v>
      </c>
      <c r="H229" s="7" t="s">
        <v>1274</v>
      </c>
      <c r="I229" s="7" t="s">
        <v>408</v>
      </c>
      <c r="J229" s="7" t="s">
        <v>8</v>
      </c>
      <c r="K229" s="11">
        <v>4061028587.21</v>
      </c>
      <c r="L229" s="9" t="s">
        <v>1541</v>
      </c>
      <c r="M229" s="9" t="s">
        <v>1597</v>
      </c>
      <c r="N229" s="7" t="s">
        <v>418</v>
      </c>
      <c r="O229" s="9" t="s">
        <v>1598</v>
      </c>
      <c r="P229" s="9"/>
      <c r="Q229" s="9"/>
      <c r="R229" s="11">
        <v>131715320</v>
      </c>
      <c r="S229" s="11">
        <v>15918461</v>
      </c>
      <c r="T229" s="11">
        <v>64579030</v>
      </c>
      <c r="U229" s="11">
        <v>40959968</v>
      </c>
      <c r="V229" s="11">
        <v>1635099</v>
      </c>
      <c r="W229" s="11">
        <v>4663571</v>
      </c>
      <c r="X229" s="11">
        <v>3959191</v>
      </c>
      <c r="Y229" s="11">
        <v>2093823</v>
      </c>
      <c r="Z229" s="11">
        <v>0</v>
      </c>
      <c r="AA229" s="9">
        <v>1.4E-3</v>
      </c>
      <c r="AB229" s="28">
        <f t="shared" si="54"/>
        <v>63177099</v>
      </c>
      <c r="AC229" s="14">
        <f t="shared" si="55"/>
        <v>0.25196568459086732</v>
      </c>
      <c r="AD229" s="14">
        <f t="shared" si="56"/>
        <v>2.5881197868867008E-2</v>
      </c>
      <c r="AE229" s="9">
        <f t="shared" si="57"/>
        <v>3.9198101313874939E-3</v>
      </c>
      <c r="AF229" s="9">
        <f t="shared" si="58"/>
        <v>4.0263173845898545E-4</v>
      </c>
      <c r="AG229" s="26">
        <f t="shared" si="59"/>
        <v>1.6956920529683787E-2</v>
      </c>
    </row>
    <row r="230" spans="1:33" x14ac:dyDescent="0.2">
      <c r="A230" s="6" t="s">
        <v>1270</v>
      </c>
      <c r="B230" s="6" t="s">
        <v>1298</v>
      </c>
      <c r="C230" s="6" t="s">
        <v>1298</v>
      </c>
      <c r="D230" s="7" t="s">
        <v>1299</v>
      </c>
      <c r="E230" s="7" t="s">
        <v>1271</v>
      </c>
      <c r="F230" s="7" t="s">
        <v>1164</v>
      </c>
      <c r="G230" s="7" t="s">
        <v>1165</v>
      </c>
      <c r="H230" s="7" t="s">
        <v>1279</v>
      </c>
      <c r="I230" s="7" t="s">
        <v>408</v>
      </c>
      <c r="J230" s="7" t="s">
        <v>8</v>
      </c>
      <c r="K230" s="11">
        <v>4156551185.3699999</v>
      </c>
      <c r="L230" s="9" t="s">
        <v>1541</v>
      </c>
      <c r="M230" s="9"/>
      <c r="N230" s="7"/>
      <c r="O230" s="9" t="s">
        <v>1598</v>
      </c>
      <c r="P230" s="9"/>
      <c r="Q230" s="9"/>
      <c r="R230" s="11">
        <v>67401605</v>
      </c>
      <c r="S230" s="11">
        <v>11638963</v>
      </c>
      <c r="T230" s="11">
        <v>0</v>
      </c>
      <c r="U230" s="11">
        <v>29928821</v>
      </c>
      <c r="V230" s="11">
        <v>1672072</v>
      </c>
      <c r="W230" s="11">
        <v>24114805</v>
      </c>
      <c r="X230" s="11">
        <v>46944</v>
      </c>
      <c r="Y230" s="11"/>
      <c r="Z230" s="11">
        <v>0</v>
      </c>
      <c r="AA230" s="9">
        <v>0</v>
      </c>
      <c r="AB230" s="28">
        <f t="shared" si="54"/>
        <v>67354661</v>
      </c>
      <c r="AC230" s="14">
        <f t="shared" si="55"/>
        <v>0.17280115180150635</v>
      </c>
      <c r="AD230" s="14">
        <f t="shared" si="56"/>
        <v>2.4824889253024375E-2</v>
      </c>
      <c r="AE230" s="9">
        <f t="shared" si="57"/>
        <v>2.8001490853682212E-3</v>
      </c>
      <c r="AF230" s="9">
        <f t="shared" si="58"/>
        <v>4.0227388655413818E-4</v>
      </c>
      <c r="AG230" s="26">
        <f t="shared" si="59"/>
        <v>1.6204458455142144E-2</v>
      </c>
    </row>
    <row r="231" spans="1:33" x14ac:dyDescent="0.2">
      <c r="A231" s="6" t="s">
        <v>1270</v>
      </c>
      <c r="B231" s="6" t="s">
        <v>1292</v>
      </c>
      <c r="C231" s="6" t="s">
        <v>1292</v>
      </c>
      <c r="D231" s="7" t="s">
        <v>1293</v>
      </c>
      <c r="E231" s="7" t="s">
        <v>1271</v>
      </c>
      <c r="F231" s="7" t="s">
        <v>1164</v>
      </c>
      <c r="G231" s="7" t="s">
        <v>1165</v>
      </c>
      <c r="H231" s="7" t="s">
        <v>1279</v>
      </c>
      <c r="I231" s="7" t="s">
        <v>408</v>
      </c>
      <c r="J231" s="7" t="s">
        <v>30</v>
      </c>
      <c r="K231" s="11">
        <v>9713423.9000000004</v>
      </c>
      <c r="L231" s="9" t="s">
        <v>1541</v>
      </c>
      <c r="M231" s="9"/>
      <c r="N231" s="7"/>
      <c r="O231" s="9" t="s">
        <v>1598</v>
      </c>
      <c r="P231" s="9"/>
      <c r="Q231" s="9"/>
      <c r="R231" s="11">
        <v>203110.35</v>
      </c>
      <c r="S231" s="11">
        <v>51831.4</v>
      </c>
      <c r="T231" s="11">
        <v>0</v>
      </c>
      <c r="U231" s="11">
        <v>133811.42000000001</v>
      </c>
      <c r="V231" s="11">
        <v>3937.13</v>
      </c>
      <c r="W231" s="11">
        <v>13432.14</v>
      </c>
      <c r="X231" s="11">
        <v>98.27</v>
      </c>
      <c r="Y231" s="11"/>
      <c r="Z231" s="11">
        <v>0</v>
      </c>
      <c r="AA231" s="9">
        <v>0</v>
      </c>
      <c r="AB231" s="28">
        <f t="shared" si="54"/>
        <v>203012.09000000003</v>
      </c>
      <c r="AC231" s="14">
        <f t="shared" si="55"/>
        <v>0.25531188807523725</v>
      </c>
      <c r="AD231" s="14">
        <f t="shared" si="56"/>
        <v>1.9393574047732821E-2</v>
      </c>
      <c r="AE231" s="9">
        <f t="shared" si="57"/>
        <v>5.3360586888419438E-3</v>
      </c>
      <c r="AF231" s="9">
        <f t="shared" si="58"/>
        <v>4.0532875333485651E-4</v>
      </c>
      <c r="AG231" s="26">
        <f t="shared" si="59"/>
        <v>2.0900157564419691E-2</v>
      </c>
    </row>
    <row r="232" spans="1:33" x14ac:dyDescent="0.2">
      <c r="A232" s="6" t="s">
        <v>1270</v>
      </c>
      <c r="B232" s="6" t="s">
        <v>409</v>
      </c>
      <c r="C232" s="6" t="s">
        <v>409</v>
      </c>
      <c r="D232" s="7" t="s">
        <v>410</v>
      </c>
      <c r="E232" s="7" t="s">
        <v>1271</v>
      </c>
      <c r="F232" s="7" t="s">
        <v>1160</v>
      </c>
      <c r="G232" s="7" t="s">
        <v>673</v>
      </c>
      <c r="H232" s="7" t="s">
        <v>1289</v>
      </c>
      <c r="I232" s="7" t="s">
        <v>408</v>
      </c>
      <c r="J232" s="7" t="s">
        <v>30</v>
      </c>
      <c r="K232" s="11">
        <v>46756917.5</v>
      </c>
      <c r="L232" s="9" t="s">
        <v>1541</v>
      </c>
      <c r="M232" s="9"/>
      <c r="N232" s="7"/>
      <c r="O232" s="9" t="s">
        <v>1598</v>
      </c>
      <c r="P232" s="9"/>
      <c r="Q232" s="9"/>
      <c r="R232" s="11">
        <v>558160.69999999995</v>
      </c>
      <c r="S232" s="11">
        <v>139051.26999999999</v>
      </c>
      <c r="T232" s="11">
        <v>0</v>
      </c>
      <c r="U232" s="11">
        <v>358534.06</v>
      </c>
      <c r="V232" s="11">
        <v>18954.75</v>
      </c>
      <c r="W232" s="11">
        <v>41522.850000000006</v>
      </c>
      <c r="X232" s="11">
        <v>97.78</v>
      </c>
      <c r="Y232" s="11"/>
      <c r="Z232" s="11">
        <v>0</v>
      </c>
      <c r="AA232" s="9">
        <v>0</v>
      </c>
      <c r="AB232" s="28">
        <f t="shared" si="54"/>
        <v>558062.92999999993</v>
      </c>
      <c r="AC232" s="14">
        <f t="shared" si="55"/>
        <v>0.24916772379057681</v>
      </c>
      <c r="AD232" s="14">
        <f t="shared" si="56"/>
        <v>3.3965255495468943E-2</v>
      </c>
      <c r="AE232" s="9">
        <f t="shared" si="57"/>
        <v>2.9739186720339292E-3</v>
      </c>
      <c r="AF232" s="9">
        <f t="shared" si="58"/>
        <v>4.0538921326453996E-4</v>
      </c>
      <c r="AG232" s="26">
        <f t="shared" si="59"/>
        <v>1.1935408915696805E-2</v>
      </c>
    </row>
    <row r="233" spans="1:33" x14ac:dyDescent="0.2">
      <c r="A233" s="6" t="s">
        <v>1270</v>
      </c>
      <c r="B233" s="6" t="s">
        <v>458</v>
      </c>
      <c r="C233" s="6" t="s">
        <v>458</v>
      </c>
      <c r="D233" s="7" t="s">
        <v>459</v>
      </c>
      <c r="E233" s="7" t="s">
        <v>1271</v>
      </c>
      <c r="F233" s="7" t="s">
        <v>1164</v>
      </c>
      <c r="G233" s="7" t="s">
        <v>1165</v>
      </c>
      <c r="H233" s="7" t="s">
        <v>1279</v>
      </c>
      <c r="I233" s="7" t="s">
        <v>408</v>
      </c>
      <c r="J233" s="7" t="s">
        <v>8</v>
      </c>
      <c r="K233" s="11">
        <v>2067273909.8399999</v>
      </c>
      <c r="L233" s="9" t="s">
        <v>1541</v>
      </c>
      <c r="M233" s="9"/>
      <c r="N233" s="7"/>
      <c r="O233" s="9" t="s">
        <v>1598</v>
      </c>
      <c r="P233" s="9"/>
      <c r="Q233" s="9"/>
      <c r="R233" s="11">
        <v>27254949</v>
      </c>
      <c r="S233" s="11">
        <v>4581493</v>
      </c>
      <c r="T233" s="11">
        <v>0</v>
      </c>
      <c r="U233" s="11">
        <v>11778041</v>
      </c>
      <c r="V233" s="11">
        <v>831097</v>
      </c>
      <c r="W233" s="11">
        <v>10036318</v>
      </c>
      <c r="X233" s="11">
        <v>28000</v>
      </c>
      <c r="Y233" s="11"/>
      <c r="Z233" s="11">
        <v>0</v>
      </c>
      <c r="AA233" s="9">
        <v>0</v>
      </c>
      <c r="AB233" s="28">
        <f t="shared" si="54"/>
        <v>27226949</v>
      </c>
      <c r="AC233" s="14">
        <f t="shared" si="55"/>
        <v>0.16827052491265179</v>
      </c>
      <c r="AD233" s="14">
        <f t="shared" si="56"/>
        <v>3.0524793652054072E-2</v>
      </c>
      <c r="AE233" s="9">
        <f t="shared" si="57"/>
        <v>2.2162002713779676E-3</v>
      </c>
      <c r="AF233" s="9">
        <f t="shared" si="58"/>
        <v>4.020255835688093E-4</v>
      </c>
      <c r="AG233" s="26">
        <f t="shared" si="59"/>
        <v>1.3170460319942448E-2</v>
      </c>
    </row>
    <row r="234" spans="1:33" x14ac:dyDescent="0.2">
      <c r="A234" s="6" t="s">
        <v>1270</v>
      </c>
      <c r="B234" s="6" t="s">
        <v>1297</v>
      </c>
      <c r="C234" s="6" t="s">
        <v>1297</v>
      </c>
      <c r="D234" s="7" t="s">
        <v>451</v>
      </c>
      <c r="E234" s="7" t="s">
        <v>1271</v>
      </c>
      <c r="F234" s="7" t="s">
        <v>1164</v>
      </c>
      <c r="G234" s="7" t="s">
        <v>1165</v>
      </c>
      <c r="H234" s="7" t="s">
        <v>1279</v>
      </c>
      <c r="I234" s="7" t="s">
        <v>408</v>
      </c>
      <c r="J234" s="7" t="s">
        <v>27</v>
      </c>
      <c r="K234" s="11">
        <v>8861659.0299999993</v>
      </c>
      <c r="L234" s="9" t="s">
        <v>1541</v>
      </c>
      <c r="M234" s="9"/>
      <c r="N234" s="7"/>
      <c r="O234" s="9" t="s">
        <v>1598</v>
      </c>
      <c r="P234" s="9"/>
      <c r="Q234" s="9"/>
      <c r="R234" s="11">
        <v>105230.26</v>
      </c>
      <c r="S234" s="11">
        <v>24866.07</v>
      </c>
      <c r="T234" s="11">
        <v>0</v>
      </c>
      <c r="U234" s="11">
        <v>64213.32</v>
      </c>
      <c r="V234" s="11">
        <v>3588.12</v>
      </c>
      <c r="W234" s="11">
        <v>12474.810000000001</v>
      </c>
      <c r="X234" s="11">
        <v>87.95</v>
      </c>
      <c r="Y234" s="11"/>
      <c r="Z234" s="11">
        <v>0</v>
      </c>
      <c r="AA234" s="9">
        <v>0</v>
      </c>
      <c r="AB234" s="28">
        <f t="shared" si="54"/>
        <v>105142.31999999999</v>
      </c>
      <c r="AC234" s="14">
        <f t="shared" si="55"/>
        <v>0.23649915657177814</v>
      </c>
      <c r="AD234" s="14">
        <f t="shared" si="56"/>
        <v>3.4126315645308186E-2</v>
      </c>
      <c r="AE234" s="9">
        <f t="shared" si="57"/>
        <v>2.8060287487725651E-3</v>
      </c>
      <c r="AF234" s="9">
        <f t="shared" si="58"/>
        <v>4.0490386595251344E-4</v>
      </c>
      <c r="AG234" s="26">
        <f t="shared" si="59"/>
        <v>1.1864857318934783E-2</v>
      </c>
    </row>
    <row r="235" spans="1:33" x14ac:dyDescent="0.2">
      <c r="A235" s="6" t="s">
        <v>1270</v>
      </c>
      <c r="B235" s="6" t="s">
        <v>456</v>
      </c>
      <c r="C235" s="6" t="s">
        <v>456</v>
      </c>
      <c r="D235" s="7" t="s">
        <v>457</v>
      </c>
      <c r="E235" s="7" t="s">
        <v>1271</v>
      </c>
      <c r="F235" s="7" t="s">
        <v>1164</v>
      </c>
      <c r="G235" s="7" t="s">
        <v>1165</v>
      </c>
      <c r="H235" s="7" t="s">
        <v>1279</v>
      </c>
      <c r="I235" s="7" t="s">
        <v>408</v>
      </c>
      <c r="J235" s="7" t="s">
        <v>27</v>
      </c>
      <c r="K235" s="11">
        <v>4195472.8</v>
      </c>
      <c r="L235" s="9" t="s">
        <v>1541</v>
      </c>
      <c r="M235" s="9"/>
      <c r="N235" s="7"/>
      <c r="O235" s="9" t="s">
        <v>1598</v>
      </c>
      <c r="P235" s="9"/>
      <c r="Q235" s="9"/>
      <c r="R235" s="11">
        <v>46902.37</v>
      </c>
      <c r="S235" s="11">
        <v>6550.89</v>
      </c>
      <c r="T235" s="11">
        <v>0</v>
      </c>
      <c r="U235" s="11">
        <v>16898.11</v>
      </c>
      <c r="V235" s="11">
        <v>1698.83</v>
      </c>
      <c r="W235" s="11">
        <v>21666.59</v>
      </c>
      <c r="X235" s="11">
        <v>87.95</v>
      </c>
      <c r="Y235" s="11"/>
      <c r="Z235" s="11">
        <v>0</v>
      </c>
      <c r="AA235" s="9">
        <v>0</v>
      </c>
      <c r="AB235" s="28">
        <f t="shared" si="54"/>
        <v>46814.42</v>
      </c>
      <c r="AC235" s="14">
        <f t="shared" si="55"/>
        <v>0.13993316589204779</v>
      </c>
      <c r="AD235" s="14">
        <f t="shared" si="56"/>
        <v>3.6288605092191679E-2</v>
      </c>
      <c r="AE235" s="9">
        <f t="shared" si="57"/>
        <v>1.5614187750186345E-3</v>
      </c>
      <c r="AF235" s="9">
        <f t="shared" si="58"/>
        <v>4.049197983121235E-4</v>
      </c>
      <c r="AG235" s="26">
        <f t="shared" si="59"/>
        <v>1.115831808038417E-2</v>
      </c>
    </row>
    <row r="236" spans="1:33" x14ac:dyDescent="0.2">
      <c r="A236" s="6" t="s">
        <v>1270</v>
      </c>
      <c r="B236" s="6" t="s">
        <v>438</v>
      </c>
      <c r="C236" s="6" t="s">
        <v>438</v>
      </c>
      <c r="D236" s="7" t="s">
        <v>439</v>
      </c>
      <c r="E236" s="7" t="s">
        <v>1271</v>
      </c>
      <c r="F236" s="7" t="s">
        <v>1160</v>
      </c>
      <c r="G236" s="7" t="s">
        <v>1166</v>
      </c>
      <c r="H236" s="7" t="s">
        <v>1274</v>
      </c>
      <c r="I236" s="7" t="s">
        <v>408</v>
      </c>
      <c r="J236" s="7" t="s">
        <v>27</v>
      </c>
      <c r="K236" s="11">
        <v>6132238.1699999999</v>
      </c>
      <c r="L236" s="9" t="s">
        <v>1541</v>
      </c>
      <c r="M236" s="9" t="s">
        <v>1497</v>
      </c>
      <c r="N236" s="7" t="s">
        <v>418</v>
      </c>
      <c r="O236" s="9" t="s">
        <v>1598</v>
      </c>
      <c r="P236" s="9"/>
      <c r="Q236" s="9"/>
      <c r="R236" s="11">
        <v>209784.31</v>
      </c>
      <c r="S236" s="11">
        <v>24084.62</v>
      </c>
      <c r="T236" s="11">
        <v>105067</v>
      </c>
      <c r="U236" s="11">
        <v>62199.82</v>
      </c>
      <c r="V236" s="11">
        <v>2483.15</v>
      </c>
      <c r="W236" s="11">
        <v>10272.98</v>
      </c>
      <c r="X236" s="11">
        <v>5676.7300000000005</v>
      </c>
      <c r="Y236" s="11">
        <v>2876.19</v>
      </c>
      <c r="Z236" s="11">
        <v>0</v>
      </c>
      <c r="AA236" s="9">
        <v>1.8E-3</v>
      </c>
      <c r="AB236" s="28">
        <f t="shared" si="54"/>
        <v>99040.569999999992</v>
      </c>
      <c r="AC236" s="14">
        <f t="shared" si="55"/>
        <v>0.24317933549857398</v>
      </c>
      <c r="AD236" s="14">
        <f t="shared" si="56"/>
        <v>2.5072048757393058E-2</v>
      </c>
      <c r="AE236" s="9">
        <f t="shared" si="57"/>
        <v>3.927541516216093E-3</v>
      </c>
      <c r="AF236" s="9">
        <f t="shared" si="58"/>
        <v>4.0493371770000908E-4</v>
      </c>
      <c r="AG236" s="26">
        <f t="shared" si="59"/>
        <v>1.7950802896815731E-2</v>
      </c>
    </row>
    <row r="237" spans="1:33" x14ac:dyDescent="0.2">
      <c r="A237" s="6" t="s">
        <v>1270</v>
      </c>
      <c r="B237" s="6" t="s">
        <v>442</v>
      </c>
      <c r="C237" s="6" t="s">
        <v>442</v>
      </c>
      <c r="D237" s="7" t="s">
        <v>443</v>
      </c>
      <c r="E237" s="7" t="s">
        <v>1271</v>
      </c>
      <c r="F237" s="7" t="s">
        <v>1160</v>
      </c>
      <c r="G237" s="7" t="s">
        <v>1166</v>
      </c>
      <c r="H237" s="7" t="s">
        <v>1275</v>
      </c>
      <c r="I237" s="7" t="s">
        <v>408</v>
      </c>
      <c r="J237" s="7" t="s">
        <v>27</v>
      </c>
      <c r="K237" s="11">
        <v>11659763.189999999</v>
      </c>
      <c r="L237" s="9" t="s">
        <v>1541</v>
      </c>
      <c r="M237" s="9"/>
      <c r="N237" s="7"/>
      <c r="O237" s="9" t="s">
        <v>1598</v>
      </c>
      <c r="P237" s="9"/>
      <c r="Q237" s="9"/>
      <c r="R237" s="11">
        <v>183326.91</v>
      </c>
      <c r="S237" s="11">
        <v>45795.47</v>
      </c>
      <c r="T237" s="11">
        <v>0</v>
      </c>
      <c r="U237" s="11">
        <v>118262.47</v>
      </c>
      <c r="V237" s="11">
        <v>4720.49</v>
      </c>
      <c r="W237" s="11">
        <v>14430.29</v>
      </c>
      <c r="X237" s="11">
        <v>118.19999999999999</v>
      </c>
      <c r="Y237" s="11"/>
      <c r="Z237" s="11">
        <v>0</v>
      </c>
      <c r="AA237" s="9">
        <v>1.8E-3</v>
      </c>
      <c r="AB237" s="28">
        <f t="shared" si="54"/>
        <v>183208.72</v>
      </c>
      <c r="AC237" s="14">
        <f t="shared" si="55"/>
        <v>0.24996337510572642</v>
      </c>
      <c r="AD237" s="14">
        <f t="shared" si="56"/>
        <v>2.5765640412748911E-2</v>
      </c>
      <c r="AE237" s="9">
        <f t="shared" si="57"/>
        <v>3.9276500949244411E-3</v>
      </c>
      <c r="AF237" s="9">
        <f t="shared" si="58"/>
        <v>4.0485299084363309E-4</v>
      </c>
      <c r="AG237" s="26">
        <f t="shared" si="59"/>
        <v>1.7512902313241579E-2</v>
      </c>
    </row>
    <row r="238" spans="1:33" x14ac:dyDescent="0.2">
      <c r="A238" s="6" t="s">
        <v>1270</v>
      </c>
      <c r="B238" s="6" t="s">
        <v>430</v>
      </c>
      <c r="C238" s="6" t="s">
        <v>430</v>
      </c>
      <c r="D238" s="7" t="s">
        <v>431</v>
      </c>
      <c r="E238" s="7" t="s">
        <v>1271</v>
      </c>
      <c r="F238" s="7" t="s">
        <v>1160</v>
      </c>
      <c r="G238" s="7" t="s">
        <v>673</v>
      </c>
      <c r="H238" s="7" t="s">
        <v>1290</v>
      </c>
      <c r="I238" s="7" t="s">
        <v>1178</v>
      </c>
      <c r="J238" s="7" t="s">
        <v>27</v>
      </c>
      <c r="K238" s="11">
        <v>41454922.969999999</v>
      </c>
      <c r="L238" s="9" t="s">
        <v>1541</v>
      </c>
      <c r="M238" s="9" t="s">
        <v>1497</v>
      </c>
      <c r="N238" s="7" t="s">
        <v>418</v>
      </c>
      <c r="O238" s="9" t="s">
        <v>1598</v>
      </c>
      <c r="P238" s="9"/>
      <c r="Q238" s="9"/>
      <c r="R238" s="11">
        <v>503131.17</v>
      </c>
      <c r="S238" s="11">
        <v>92978.49</v>
      </c>
      <c r="T238" s="11">
        <v>111419.51</v>
      </c>
      <c r="U238" s="11">
        <v>240250.37</v>
      </c>
      <c r="V238" s="11">
        <v>16784.62</v>
      </c>
      <c r="W238" s="11">
        <v>36762.449999999997</v>
      </c>
      <c r="X238" s="11">
        <v>4935.74</v>
      </c>
      <c r="Y238" s="11"/>
      <c r="Z238" s="11">
        <v>0</v>
      </c>
      <c r="AA238" s="9">
        <v>0</v>
      </c>
      <c r="AB238" s="28">
        <f t="shared" si="54"/>
        <v>386775.93</v>
      </c>
      <c r="AC238" s="14">
        <f t="shared" si="55"/>
        <v>0.24039368220250937</v>
      </c>
      <c r="AD238" s="14">
        <f t="shared" si="56"/>
        <v>4.3396237196042679E-2</v>
      </c>
      <c r="AE238" s="9">
        <f t="shared" si="57"/>
        <v>2.2428817457286429E-3</v>
      </c>
      <c r="AF238" s="9">
        <f t="shared" si="58"/>
        <v>4.0488846191190982E-4</v>
      </c>
      <c r="AG238" s="26">
        <f t="shared" si="59"/>
        <v>9.3300361522780078E-3</v>
      </c>
    </row>
    <row r="239" spans="1:33" x14ac:dyDescent="0.2">
      <c r="A239" s="6" t="s">
        <v>1270</v>
      </c>
      <c r="B239" s="6" t="s">
        <v>406</v>
      </c>
      <c r="C239" s="6" t="s">
        <v>406</v>
      </c>
      <c r="D239" s="7" t="s">
        <v>407</v>
      </c>
      <c r="E239" s="7" t="s">
        <v>1271</v>
      </c>
      <c r="F239" s="7" t="s">
        <v>1160</v>
      </c>
      <c r="G239" s="7" t="s">
        <v>673</v>
      </c>
      <c r="H239" s="7" t="s">
        <v>1272</v>
      </c>
      <c r="I239" s="7" t="s">
        <v>408</v>
      </c>
      <c r="J239" s="7" t="s">
        <v>27</v>
      </c>
      <c r="K239" s="11">
        <v>172708915.06999999</v>
      </c>
      <c r="L239" s="9" t="s">
        <v>1541</v>
      </c>
      <c r="M239" s="9"/>
      <c r="N239" s="7"/>
      <c r="O239" s="9" t="s">
        <v>1598</v>
      </c>
      <c r="P239" s="9"/>
      <c r="Q239" s="9"/>
      <c r="R239" s="11">
        <v>1060920.98</v>
      </c>
      <c r="S239" s="11">
        <v>242350.23</v>
      </c>
      <c r="T239" s="11">
        <v>0</v>
      </c>
      <c r="U239" s="11">
        <v>612995.79</v>
      </c>
      <c r="V239" s="11">
        <v>69888.92</v>
      </c>
      <c r="W239" s="11">
        <v>135565.10999999999</v>
      </c>
      <c r="X239" s="11">
        <v>120.92999999999999</v>
      </c>
      <c r="Y239" s="11"/>
      <c r="Z239" s="11">
        <v>0</v>
      </c>
      <c r="AA239" s="9">
        <v>0</v>
      </c>
      <c r="AB239" s="28">
        <f t="shared" si="54"/>
        <v>1060800.05</v>
      </c>
      <c r="AC239" s="14">
        <f t="shared" si="55"/>
        <v>0.22845985914122083</v>
      </c>
      <c r="AD239" s="14">
        <f t="shared" si="56"/>
        <v>6.5883217105806122E-2</v>
      </c>
      <c r="AE239" s="9">
        <f t="shared" si="57"/>
        <v>1.4032294158166298E-3</v>
      </c>
      <c r="AF239" s="9">
        <f t="shared" si="58"/>
        <v>4.0466307122405111E-4</v>
      </c>
      <c r="AG239" s="26">
        <f t="shared" si="59"/>
        <v>6.1421267661258324E-3</v>
      </c>
    </row>
    <row r="240" spans="1:33" x14ac:dyDescent="0.2">
      <c r="A240" s="6" t="s">
        <v>1270</v>
      </c>
      <c r="B240" s="6" t="s">
        <v>446</v>
      </c>
      <c r="C240" s="6" t="s">
        <v>446</v>
      </c>
      <c r="D240" s="7" t="s">
        <v>447</v>
      </c>
      <c r="E240" s="7" t="s">
        <v>1271</v>
      </c>
      <c r="F240" s="7" t="s">
        <v>1160</v>
      </c>
      <c r="G240" s="7" t="s">
        <v>1166</v>
      </c>
      <c r="H240" s="7" t="s">
        <v>1291</v>
      </c>
      <c r="I240" s="7" t="s">
        <v>408</v>
      </c>
      <c r="J240" s="7" t="s">
        <v>27</v>
      </c>
      <c r="K240" s="11">
        <v>15016371.25</v>
      </c>
      <c r="L240" s="9" t="s">
        <v>1541</v>
      </c>
      <c r="M240" s="9"/>
      <c r="N240" s="7"/>
      <c r="O240" s="9" t="s">
        <v>1598</v>
      </c>
      <c r="P240" s="9"/>
      <c r="Q240" s="9"/>
      <c r="R240" s="11">
        <v>199915.02</v>
      </c>
      <c r="S240" s="11">
        <v>50037.55</v>
      </c>
      <c r="T240" s="11">
        <v>0</v>
      </c>
      <c r="U240" s="11">
        <v>129205.41</v>
      </c>
      <c r="V240" s="11">
        <v>5157.08</v>
      </c>
      <c r="W240" s="11">
        <v>15396.73</v>
      </c>
      <c r="X240" s="11">
        <v>118.24</v>
      </c>
      <c r="Y240" s="11"/>
      <c r="Z240" s="11">
        <v>0</v>
      </c>
      <c r="AA240" s="9">
        <v>0</v>
      </c>
      <c r="AB240" s="28">
        <f t="shared" si="54"/>
        <v>199796.77000000002</v>
      </c>
      <c r="AC240" s="14">
        <f t="shared" si="55"/>
        <v>0.25044223687900458</v>
      </c>
      <c r="AD240" s="14">
        <f t="shared" si="56"/>
        <v>2.5811628486286337E-2</v>
      </c>
      <c r="AE240" s="9">
        <f t="shared" si="57"/>
        <v>3.3321998482156601E-3</v>
      </c>
      <c r="AF240" s="9">
        <f t="shared" si="58"/>
        <v>3.4343050755354757E-4</v>
      </c>
      <c r="AG240" s="26">
        <f t="shared" si="59"/>
        <v>1.3305263080785914E-2</v>
      </c>
    </row>
    <row r="241" spans="1:33" x14ac:dyDescent="0.2">
      <c r="A241" s="6" t="s">
        <v>1270</v>
      </c>
      <c r="B241" s="6" t="s">
        <v>419</v>
      </c>
      <c r="C241" s="6" t="s">
        <v>1284</v>
      </c>
      <c r="D241" s="7" t="s">
        <v>420</v>
      </c>
      <c r="E241" s="7" t="s">
        <v>1271</v>
      </c>
      <c r="F241" s="7" t="s">
        <v>1160</v>
      </c>
      <c r="G241" s="7" t="s">
        <v>1166</v>
      </c>
      <c r="H241" s="7" t="s">
        <v>1283</v>
      </c>
      <c r="I241" s="7" t="s">
        <v>408</v>
      </c>
      <c r="J241" s="7" t="s">
        <v>8</v>
      </c>
      <c r="K241" s="11">
        <v>7030991610.9699993</v>
      </c>
      <c r="L241" s="9" t="s">
        <v>1541</v>
      </c>
      <c r="M241" s="9"/>
      <c r="N241" s="7"/>
      <c r="O241" s="9" t="s">
        <v>1598</v>
      </c>
      <c r="P241" s="9"/>
      <c r="Q241" s="9"/>
      <c r="R241" s="11">
        <v>166056877</v>
      </c>
      <c r="S241" s="11">
        <v>43451305</v>
      </c>
      <c r="T241" s="11">
        <v>0</v>
      </c>
      <c r="U241" s="11">
        <v>111480131</v>
      </c>
      <c r="V241" s="11">
        <v>2833545</v>
      </c>
      <c r="W241" s="11">
        <v>6635422</v>
      </c>
      <c r="X241" s="11">
        <v>1656474</v>
      </c>
      <c r="Y241" s="11">
        <v>524566</v>
      </c>
      <c r="Z241" s="11">
        <v>0</v>
      </c>
      <c r="AA241" s="9">
        <v>2.0000000000000001E-4</v>
      </c>
      <c r="AB241" s="28">
        <f t="shared" si="54"/>
        <v>164400403</v>
      </c>
      <c r="AC241" s="14">
        <f t="shared" si="55"/>
        <v>0.26430169395630981</v>
      </c>
      <c r="AD241" s="14">
        <f t="shared" si="56"/>
        <v>1.7235632932116354E-2</v>
      </c>
      <c r="AE241" s="9">
        <f t="shared" si="57"/>
        <v>6.1799682611206296E-3</v>
      </c>
      <c r="AF241" s="9">
        <f t="shared" si="58"/>
        <v>4.0300787666692757E-4</v>
      </c>
      <c r="AG241" s="26">
        <f t="shared" si="59"/>
        <v>2.3582249915288865E-2</v>
      </c>
    </row>
    <row r="242" spans="1:33" x14ac:dyDescent="0.2">
      <c r="A242" s="6" t="s">
        <v>1270</v>
      </c>
      <c r="B242" s="6" t="s">
        <v>419</v>
      </c>
      <c r="C242" s="6" t="s">
        <v>1285</v>
      </c>
      <c r="D242" s="7" t="s">
        <v>421</v>
      </c>
      <c r="E242" s="7" t="s">
        <v>1271</v>
      </c>
      <c r="F242" s="7" t="s">
        <v>1160</v>
      </c>
      <c r="G242" s="7" t="s">
        <v>1166</v>
      </c>
      <c r="H242" s="7" t="s">
        <v>1283</v>
      </c>
      <c r="I242" s="7" t="s">
        <v>408</v>
      </c>
      <c r="J242" s="7" t="s">
        <v>8</v>
      </c>
      <c r="K242" s="11">
        <v>627303861.07000005</v>
      </c>
      <c r="L242" s="9" t="s">
        <v>1541</v>
      </c>
      <c r="M242" s="9"/>
      <c r="N242" s="7"/>
      <c r="O242" s="9" t="s">
        <v>1598</v>
      </c>
      <c r="P242" s="9"/>
      <c r="Q242" s="9"/>
      <c r="R242" s="11">
        <v>2055821</v>
      </c>
      <c r="S242" s="11">
        <v>940351</v>
      </c>
      <c r="T242" s="11">
        <v>0</v>
      </c>
      <c r="U242" s="11">
        <v>0</v>
      </c>
      <c r="V242" s="11">
        <v>251955</v>
      </c>
      <c r="W242" s="11">
        <v>602295</v>
      </c>
      <c r="X242" s="11">
        <v>261220</v>
      </c>
      <c r="Y242" s="11">
        <v>82722</v>
      </c>
      <c r="Z242" s="11">
        <v>0</v>
      </c>
      <c r="AA242" s="9">
        <v>2.0000000000000001E-4</v>
      </c>
      <c r="AB242" s="28">
        <f t="shared" si="54"/>
        <v>1794601</v>
      </c>
      <c r="AC242" s="14">
        <f t="shared" si="55"/>
        <v>0.52398889781071112</v>
      </c>
      <c r="AD242" s="14">
        <f t="shared" si="56"/>
        <v>0.14039611033316041</v>
      </c>
      <c r="AE242" s="9">
        <f t="shared" si="57"/>
        <v>1.499035887322663E-3</v>
      </c>
      <c r="AF242" s="9">
        <f t="shared" si="58"/>
        <v>4.0164745609924543E-4</v>
      </c>
      <c r="AG242" s="26">
        <f t="shared" si="59"/>
        <v>3.060816123367911E-3</v>
      </c>
    </row>
    <row r="243" spans="1:33" x14ac:dyDescent="0.2">
      <c r="A243" s="6" t="s">
        <v>1270</v>
      </c>
      <c r="B243" s="6" t="s">
        <v>1286</v>
      </c>
      <c r="C243" s="6" t="s">
        <v>1286</v>
      </c>
      <c r="D243" s="7" t="s">
        <v>423</v>
      </c>
      <c r="E243" s="7" t="s">
        <v>1271</v>
      </c>
      <c r="F243" s="7" t="s">
        <v>1160</v>
      </c>
      <c r="G243" s="7" t="s">
        <v>1166</v>
      </c>
      <c r="H243" s="7" t="s">
        <v>1283</v>
      </c>
      <c r="I243" s="7" t="s">
        <v>408</v>
      </c>
      <c r="J243" s="7" t="s">
        <v>8</v>
      </c>
      <c r="K243" s="11">
        <v>1846528076.2199998</v>
      </c>
      <c r="L243" s="9" t="s">
        <v>1541</v>
      </c>
      <c r="M243" s="9"/>
      <c r="N243" s="7"/>
      <c r="O243" s="9" t="s">
        <v>1598</v>
      </c>
      <c r="P243" s="9"/>
      <c r="Q243" s="9"/>
      <c r="R243" s="11">
        <v>45285599</v>
      </c>
      <c r="S243" s="11">
        <v>11385088</v>
      </c>
      <c r="T243" s="11">
        <v>0</v>
      </c>
      <c r="U243" s="11">
        <v>29234224</v>
      </c>
      <c r="V243" s="11">
        <v>743926</v>
      </c>
      <c r="W243" s="11">
        <v>3030213</v>
      </c>
      <c r="X243" s="11">
        <v>892148</v>
      </c>
      <c r="Y243" s="11">
        <v>486205</v>
      </c>
      <c r="Z243" s="11">
        <v>0</v>
      </c>
      <c r="AA243" s="9">
        <v>3.5999999999999999E-3</v>
      </c>
      <c r="AB243" s="28">
        <f t="shared" si="54"/>
        <v>44393451</v>
      </c>
      <c r="AC243" s="14">
        <f t="shared" si="55"/>
        <v>0.25645872856336399</v>
      </c>
      <c r="AD243" s="14">
        <f t="shared" si="56"/>
        <v>1.6757561830460083E-2</v>
      </c>
      <c r="AE243" s="9">
        <f t="shared" si="57"/>
        <v>6.1656728357503479E-3</v>
      </c>
      <c r="AF243" s="9">
        <f t="shared" si="58"/>
        <v>4.0287825004149403E-4</v>
      </c>
      <c r="AG243" s="26">
        <f t="shared" si="59"/>
        <v>2.7641579205704345E-2</v>
      </c>
    </row>
    <row r="244" spans="1:33" x14ac:dyDescent="0.2">
      <c r="A244" s="6" t="s">
        <v>1270</v>
      </c>
      <c r="B244" s="6" t="s">
        <v>416</v>
      </c>
      <c r="C244" s="6" t="s">
        <v>416</v>
      </c>
      <c r="D244" s="7" t="s">
        <v>417</v>
      </c>
      <c r="E244" s="7" t="s">
        <v>1271</v>
      </c>
      <c r="F244" s="7" t="s">
        <v>1160</v>
      </c>
      <c r="G244" s="7" t="s">
        <v>673</v>
      </c>
      <c r="H244" s="7" t="s">
        <v>1283</v>
      </c>
      <c r="I244" s="7" t="s">
        <v>408</v>
      </c>
      <c r="J244" s="7" t="s">
        <v>8</v>
      </c>
      <c r="K244" s="11">
        <v>2662550709.4099998</v>
      </c>
      <c r="L244" s="9" t="s">
        <v>1541</v>
      </c>
      <c r="M244" s="9" t="s">
        <v>1498</v>
      </c>
      <c r="N244" s="7" t="s">
        <v>418</v>
      </c>
      <c r="O244" s="9" t="s">
        <v>1598</v>
      </c>
      <c r="P244" s="9"/>
      <c r="Q244" s="9"/>
      <c r="R244" s="11">
        <v>54509560</v>
      </c>
      <c r="S244" s="11">
        <v>13429297</v>
      </c>
      <c r="T244" s="11">
        <v>0</v>
      </c>
      <c r="U244" s="11">
        <v>34519304</v>
      </c>
      <c r="V244" s="11">
        <v>1072398</v>
      </c>
      <c r="W244" s="11">
        <v>3681849</v>
      </c>
      <c r="X244" s="11">
        <v>1806712</v>
      </c>
      <c r="Y244" s="11"/>
      <c r="Z244" s="11">
        <v>0</v>
      </c>
      <c r="AA244" s="9">
        <v>0</v>
      </c>
      <c r="AB244" s="28">
        <f t="shared" si="54"/>
        <v>52702848</v>
      </c>
      <c r="AC244" s="14">
        <f t="shared" si="55"/>
        <v>0.25481159955530297</v>
      </c>
      <c r="AD244" s="14">
        <f t="shared" si="56"/>
        <v>2.0348008517490364E-2</v>
      </c>
      <c r="AE244" s="9">
        <f t="shared" si="57"/>
        <v>5.0437713552414654E-3</v>
      </c>
      <c r="AF244" s="9">
        <f t="shared" si="58"/>
        <v>4.0277092045981535E-4</v>
      </c>
      <c r="AG244" s="26">
        <f t="shared" si="59"/>
        <v>1.979411990680115E-2</v>
      </c>
    </row>
    <row r="245" spans="1:33" x14ac:dyDescent="0.2">
      <c r="A245" s="6" t="s">
        <v>1270</v>
      </c>
      <c r="B245" s="6" t="s">
        <v>1300</v>
      </c>
      <c r="C245" s="6" t="s">
        <v>1300</v>
      </c>
      <c r="D245" s="7" t="s">
        <v>422</v>
      </c>
      <c r="E245" s="7" t="s">
        <v>1271</v>
      </c>
      <c r="F245" s="7" t="s">
        <v>1160</v>
      </c>
      <c r="G245" s="7" t="s">
        <v>1301</v>
      </c>
      <c r="H245" s="7" t="s">
        <v>1283</v>
      </c>
      <c r="I245" s="7" t="s">
        <v>1178</v>
      </c>
      <c r="J245" s="7" t="s">
        <v>8</v>
      </c>
      <c r="K245" s="11">
        <v>5908543332.3299999</v>
      </c>
      <c r="L245" s="9" t="s">
        <v>1541</v>
      </c>
      <c r="M245" s="9"/>
      <c r="N245" s="7"/>
      <c r="O245" s="9" t="s">
        <v>1598</v>
      </c>
      <c r="P245" s="9"/>
      <c r="Q245" s="9"/>
      <c r="R245" s="11">
        <v>144029761</v>
      </c>
      <c r="S245" s="11">
        <v>36417282</v>
      </c>
      <c r="T245" s="11">
        <v>0</v>
      </c>
      <c r="U245" s="11">
        <v>93169534</v>
      </c>
      <c r="V245" s="11">
        <v>2379505</v>
      </c>
      <c r="W245" s="11">
        <v>6114915</v>
      </c>
      <c r="X245" s="11">
        <v>5948525</v>
      </c>
      <c r="Y245" s="11"/>
      <c r="Z245" s="11">
        <v>0</v>
      </c>
      <c r="AA245" s="9">
        <v>0</v>
      </c>
      <c r="AB245" s="28">
        <f t="shared" si="54"/>
        <v>138081236</v>
      </c>
      <c r="AC245" s="14">
        <f t="shared" si="55"/>
        <v>0.26373809400141812</v>
      </c>
      <c r="AD245" s="14">
        <f t="shared" si="56"/>
        <v>1.7232645571046309E-2</v>
      </c>
      <c r="AE245" s="9">
        <f t="shared" si="57"/>
        <v>6.1634957978109733E-3</v>
      </c>
      <c r="AF245" s="9">
        <f t="shared" si="58"/>
        <v>4.027227805845093E-4</v>
      </c>
      <c r="AG245" s="26">
        <f t="shared" si="59"/>
        <v>2.3369759386286579E-2</v>
      </c>
    </row>
    <row r="246" spans="1:33" x14ac:dyDescent="0.2">
      <c r="A246" s="6" t="s">
        <v>1270</v>
      </c>
      <c r="B246" s="6" t="s">
        <v>1280</v>
      </c>
      <c r="C246" s="6" t="s">
        <v>1280</v>
      </c>
      <c r="D246" s="7" t="s">
        <v>460</v>
      </c>
      <c r="E246" s="7" t="s">
        <v>1271</v>
      </c>
      <c r="F246" s="7" t="s">
        <v>1164</v>
      </c>
      <c r="G246" s="7" t="s">
        <v>1165</v>
      </c>
      <c r="H246" s="7" t="s">
        <v>1279</v>
      </c>
      <c r="I246" s="7" t="s">
        <v>408</v>
      </c>
      <c r="J246" s="7" t="s">
        <v>8</v>
      </c>
      <c r="K246" s="11">
        <v>3826034767.98</v>
      </c>
      <c r="L246" s="9" t="s">
        <v>1541</v>
      </c>
      <c r="M246" s="9"/>
      <c r="N246" s="7"/>
      <c r="O246" s="9" t="s">
        <v>1598</v>
      </c>
      <c r="P246" s="9"/>
      <c r="Q246" s="9"/>
      <c r="R246" s="11">
        <v>9961937</v>
      </c>
      <c r="S246" s="11">
        <v>1071590</v>
      </c>
      <c r="T246" s="11">
        <v>0</v>
      </c>
      <c r="U246" s="11">
        <v>2754149</v>
      </c>
      <c r="V246" s="11">
        <v>1538088</v>
      </c>
      <c r="W246" s="11">
        <v>4557910</v>
      </c>
      <c r="X246" s="11">
        <v>40200</v>
      </c>
      <c r="Y246" s="11"/>
      <c r="Z246" s="11">
        <v>0</v>
      </c>
      <c r="AA246" s="9">
        <v>0</v>
      </c>
      <c r="AB246" s="28">
        <f t="shared" ref="AB246:AB277" si="60">+S246+U246+V246+W246</f>
        <v>9921737</v>
      </c>
      <c r="AC246" s="14">
        <f t="shared" ref="AC246:AC277" si="61">+S246/AB246</f>
        <v>0.10800427384841989</v>
      </c>
      <c r="AD246" s="14">
        <f t="shared" ref="AD246:AD277" si="62">+V246/AB246</f>
        <v>0.15502204906257847</v>
      </c>
      <c r="AE246" s="9">
        <f t="shared" ref="AE246:AE277" si="63">+S246/K246</f>
        <v>2.8007847941375572E-4</v>
      </c>
      <c r="AF246" s="9">
        <f t="shared" ref="AF246:AF277" si="64">+V246/K246</f>
        <v>4.0200575616098011E-4</v>
      </c>
      <c r="AG246" s="26">
        <f t="shared" ref="AG246:AG277" si="65">+AB246/K246+AA246</f>
        <v>2.5932166333235643E-3</v>
      </c>
    </row>
    <row r="247" spans="1:33" x14ac:dyDescent="0.2">
      <c r="A247" s="6" t="s">
        <v>1270</v>
      </c>
      <c r="B247" s="6" t="s">
        <v>411</v>
      </c>
      <c r="C247" s="6" t="s">
        <v>411</v>
      </c>
      <c r="D247" s="7" t="s">
        <v>412</v>
      </c>
      <c r="E247" s="7" t="s">
        <v>1271</v>
      </c>
      <c r="F247" s="7" t="s">
        <v>1160</v>
      </c>
      <c r="G247" s="7" t="s">
        <v>673</v>
      </c>
      <c r="H247" s="7" t="s">
        <v>1281</v>
      </c>
      <c r="I247" s="7" t="s">
        <v>1178</v>
      </c>
      <c r="J247" s="7" t="s">
        <v>8</v>
      </c>
      <c r="K247" s="11">
        <v>11423656986.439999</v>
      </c>
      <c r="L247" s="9" t="s">
        <v>1541</v>
      </c>
      <c r="M247" s="9"/>
      <c r="N247" s="7"/>
      <c r="O247" s="9" t="s">
        <v>1598</v>
      </c>
      <c r="P247" s="9"/>
      <c r="Q247" s="9"/>
      <c r="R247" s="11">
        <v>197010774</v>
      </c>
      <c r="S247" s="11">
        <v>51171327</v>
      </c>
      <c r="T247" s="11">
        <v>0</v>
      </c>
      <c r="U247" s="11">
        <v>130958981</v>
      </c>
      <c r="V247" s="11">
        <v>4600394</v>
      </c>
      <c r="W247" s="11">
        <v>10241066</v>
      </c>
      <c r="X247" s="11">
        <v>39006</v>
      </c>
      <c r="Y247" s="11"/>
      <c r="Z247" s="11">
        <v>0</v>
      </c>
      <c r="AA247" s="9">
        <v>0</v>
      </c>
      <c r="AB247" s="28">
        <f t="shared" si="60"/>
        <v>196971768</v>
      </c>
      <c r="AC247" s="14">
        <f t="shared" si="61"/>
        <v>0.25979015936943817</v>
      </c>
      <c r="AD247" s="14">
        <f t="shared" si="62"/>
        <v>2.3355600889971195E-2</v>
      </c>
      <c r="AE247" s="9">
        <f t="shared" si="63"/>
        <v>4.479417323256546E-3</v>
      </c>
      <c r="AF247" s="9">
        <f t="shared" si="64"/>
        <v>4.0270764479892175E-4</v>
      </c>
      <c r="AG247" s="26">
        <f t="shared" si="65"/>
        <v>1.7242444186989121E-2</v>
      </c>
    </row>
    <row r="248" spans="1:33" x14ac:dyDescent="0.2">
      <c r="A248" s="6" t="s">
        <v>1270</v>
      </c>
      <c r="B248" s="6" t="s">
        <v>434</v>
      </c>
      <c r="C248" s="6" t="s">
        <v>434</v>
      </c>
      <c r="D248" s="7" t="s">
        <v>435</v>
      </c>
      <c r="E248" s="7" t="s">
        <v>1271</v>
      </c>
      <c r="F248" s="7" t="s">
        <v>1160</v>
      </c>
      <c r="G248" s="7" t="s">
        <v>673</v>
      </c>
      <c r="H248" s="7" t="s">
        <v>1290</v>
      </c>
      <c r="I248" s="7" t="s">
        <v>408</v>
      </c>
      <c r="J248" s="7" t="s">
        <v>8</v>
      </c>
      <c r="K248" s="11">
        <v>1169972285.75</v>
      </c>
      <c r="L248" s="9" t="s">
        <v>1541</v>
      </c>
      <c r="M248" s="9" t="s">
        <v>1597</v>
      </c>
      <c r="N248" s="7" t="s">
        <v>418</v>
      </c>
      <c r="O248" s="9" t="s">
        <v>1598</v>
      </c>
      <c r="P248" s="9"/>
      <c r="Q248" s="9"/>
      <c r="R248" s="11">
        <v>25703391</v>
      </c>
      <c r="S248" s="11">
        <v>4585261</v>
      </c>
      <c r="T248" s="11">
        <v>6062648</v>
      </c>
      <c r="U248" s="11">
        <v>11802172</v>
      </c>
      <c r="V248" s="11">
        <v>471218</v>
      </c>
      <c r="W248" s="11">
        <v>2509287</v>
      </c>
      <c r="X248" s="11">
        <v>272805</v>
      </c>
      <c r="Y248" s="11"/>
      <c r="Z248" s="11">
        <v>0</v>
      </c>
      <c r="AA248" s="9">
        <v>0</v>
      </c>
      <c r="AB248" s="28">
        <f t="shared" si="60"/>
        <v>19367938</v>
      </c>
      <c r="AC248" s="14">
        <f t="shared" si="61"/>
        <v>0.23674492349159729</v>
      </c>
      <c r="AD248" s="14">
        <f t="shared" si="62"/>
        <v>2.4329797007817764E-2</v>
      </c>
      <c r="AE248" s="9">
        <f t="shared" si="63"/>
        <v>3.9191193294469025E-3</v>
      </c>
      <c r="AF248" s="9">
        <f t="shared" si="64"/>
        <v>4.0275996768413197E-4</v>
      </c>
      <c r="AG248" s="26">
        <f t="shared" si="65"/>
        <v>1.6554185287888559E-2</v>
      </c>
    </row>
    <row r="249" spans="1:33" x14ac:dyDescent="0.2">
      <c r="A249" s="6" t="s">
        <v>1270</v>
      </c>
      <c r="B249" s="6" t="s">
        <v>413</v>
      </c>
      <c r="C249" s="6" t="s">
        <v>1282</v>
      </c>
      <c r="D249" s="7" t="s">
        <v>414</v>
      </c>
      <c r="E249" s="7" t="s">
        <v>1271</v>
      </c>
      <c r="F249" s="7" t="s">
        <v>1160</v>
      </c>
      <c r="G249" s="7" t="s">
        <v>673</v>
      </c>
      <c r="H249" s="7" t="s">
        <v>1283</v>
      </c>
      <c r="I249" s="7" t="s">
        <v>408</v>
      </c>
      <c r="J249" s="7" t="s">
        <v>8</v>
      </c>
      <c r="K249" s="11">
        <v>1895850167.3799999</v>
      </c>
      <c r="L249" s="9" t="s">
        <v>1541</v>
      </c>
      <c r="M249" s="9"/>
      <c r="N249" s="7"/>
      <c r="O249" s="9" t="s">
        <v>1598</v>
      </c>
      <c r="P249" s="9"/>
      <c r="Q249" s="9"/>
      <c r="R249" s="11">
        <v>45926945</v>
      </c>
      <c r="S249" s="11">
        <v>11689552</v>
      </c>
      <c r="T249" s="11">
        <v>0</v>
      </c>
      <c r="U249" s="11">
        <v>29491637</v>
      </c>
      <c r="V249" s="11">
        <v>763731</v>
      </c>
      <c r="W249" s="11">
        <v>2751027</v>
      </c>
      <c r="X249" s="11">
        <v>1230998</v>
      </c>
      <c r="Y249" s="11"/>
      <c r="Z249" s="11">
        <v>0</v>
      </c>
      <c r="AA249" s="9">
        <v>0</v>
      </c>
      <c r="AB249" s="28">
        <f t="shared" si="60"/>
        <v>44695947</v>
      </c>
      <c r="AC249" s="14">
        <f t="shared" si="61"/>
        <v>0.26153494409683276</v>
      </c>
      <c r="AD249" s="14">
        <f t="shared" si="62"/>
        <v>1.7087254018803986E-2</v>
      </c>
      <c r="AE249" s="9">
        <f t="shared" si="63"/>
        <v>6.1658627887005235E-3</v>
      </c>
      <c r="AF249" s="9">
        <f t="shared" si="64"/>
        <v>4.0284354383102444E-4</v>
      </c>
      <c r="AG249" s="26">
        <f t="shared" si="65"/>
        <v>2.3575674791731178E-2</v>
      </c>
    </row>
    <row r="250" spans="1:33" x14ac:dyDescent="0.2">
      <c r="A250" s="6" t="s">
        <v>1270</v>
      </c>
      <c r="B250" s="6" t="s">
        <v>413</v>
      </c>
      <c r="C250" s="6" t="s">
        <v>1296</v>
      </c>
      <c r="D250" s="7" t="s">
        <v>415</v>
      </c>
      <c r="E250" s="7" t="s">
        <v>1271</v>
      </c>
      <c r="F250" s="7" t="s">
        <v>1160</v>
      </c>
      <c r="G250" s="7" t="s">
        <v>673</v>
      </c>
      <c r="H250" s="7" t="s">
        <v>1283</v>
      </c>
      <c r="I250" s="7" t="s">
        <v>408</v>
      </c>
      <c r="J250" s="7" t="s">
        <v>8</v>
      </c>
      <c r="K250" s="11">
        <v>899605230.88</v>
      </c>
      <c r="L250" s="9" t="s">
        <v>1541</v>
      </c>
      <c r="M250" s="9"/>
      <c r="N250" s="7"/>
      <c r="O250" s="9" t="s">
        <v>1598</v>
      </c>
      <c r="P250" s="9"/>
      <c r="Q250" s="9"/>
      <c r="R250" s="11">
        <v>3224150</v>
      </c>
      <c r="S250" s="11">
        <v>1350085</v>
      </c>
      <c r="T250" s="11">
        <v>0</v>
      </c>
      <c r="U250" s="11">
        <v>0</v>
      </c>
      <c r="V250" s="11">
        <v>361762</v>
      </c>
      <c r="W250" s="11">
        <v>1029540</v>
      </c>
      <c r="X250" s="11">
        <v>482763</v>
      </c>
      <c r="Y250" s="11"/>
      <c r="Z250" s="11">
        <v>0</v>
      </c>
      <c r="AA250" s="9">
        <v>0</v>
      </c>
      <c r="AB250" s="28">
        <f t="shared" si="60"/>
        <v>2741387</v>
      </c>
      <c r="AC250" s="14">
        <f t="shared" si="61"/>
        <v>0.49248245504921412</v>
      </c>
      <c r="AD250" s="14">
        <f t="shared" si="62"/>
        <v>0.13196312669462576</v>
      </c>
      <c r="AE250" s="9">
        <f t="shared" si="63"/>
        <v>1.5007527231465046E-3</v>
      </c>
      <c r="AF250" s="9">
        <f t="shared" si="64"/>
        <v>4.0213416683462582E-4</v>
      </c>
      <c r="AG250" s="26">
        <f t="shared" si="65"/>
        <v>3.047322209674522E-3</v>
      </c>
    </row>
    <row r="251" spans="1:33" x14ac:dyDescent="0.2">
      <c r="A251" s="6" t="s">
        <v>1270</v>
      </c>
      <c r="B251" s="6" t="s">
        <v>424</v>
      </c>
      <c r="C251" s="6" t="s">
        <v>424</v>
      </c>
      <c r="D251" s="7" t="s">
        <v>425</v>
      </c>
      <c r="E251" s="7" t="s">
        <v>1271</v>
      </c>
      <c r="F251" s="7" t="s">
        <v>1160</v>
      </c>
      <c r="G251" s="7" t="s">
        <v>1166</v>
      </c>
      <c r="H251" s="7" t="s">
        <v>1273</v>
      </c>
      <c r="I251" s="7" t="s">
        <v>408</v>
      </c>
      <c r="J251" s="7" t="s">
        <v>8</v>
      </c>
      <c r="K251" s="11">
        <v>2577433231.73</v>
      </c>
      <c r="L251" s="9" t="s">
        <v>1541</v>
      </c>
      <c r="M251" s="9"/>
      <c r="N251" s="7"/>
      <c r="O251" s="9" t="s">
        <v>1598</v>
      </c>
      <c r="P251" s="9"/>
      <c r="Q251" s="9"/>
      <c r="R251" s="11">
        <v>62382959</v>
      </c>
      <c r="S251" s="11">
        <v>15890186</v>
      </c>
      <c r="T251" s="11">
        <v>0</v>
      </c>
      <c r="U251" s="11">
        <v>40637709</v>
      </c>
      <c r="V251" s="11">
        <v>1037216</v>
      </c>
      <c r="W251" s="11">
        <v>3614487</v>
      </c>
      <c r="X251" s="11">
        <v>1203361</v>
      </c>
      <c r="Y251" s="11">
        <v>720807</v>
      </c>
      <c r="Z251" s="11">
        <v>0</v>
      </c>
      <c r="AA251" s="9">
        <v>7.9000000000000008E-3</v>
      </c>
      <c r="AB251" s="28">
        <f t="shared" si="60"/>
        <v>61179598</v>
      </c>
      <c r="AC251" s="14">
        <f t="shared" si="61"/>
        <v>0.25973014729518162</v>
      </c>
      <c r="AD251" s="14">
        <f t="shared" si="62"/>
        <v>1.6953625618788798E-2</v>
      </c>
      <c r="AE251" s="9">
        <f t="shared" si="63"/>
        <v>6.1651203237316618E-3</v>
      </c>
      <c r="AF251" s="9">
        <f t="shared" si="64"/>
        <v>4.0242206363724493E-4</v>
      </c>
      <c r="AG251" s="26">
        <f t="shared" si="65"/>
        <v>3.1636637382818106E-2</v>
      </c>
    </row>
    <row r="252" spans="1:33" x14ac:dyDescent="0.2">
      <c r="A252" s="6" t="s">
        <v>1270</v>
      </c>
      <c r="B252" s="6" t="s">
        <v>452</v>
      </c>
      <c r="C252" s="6" t="s">
        <v>452</v>
      </c>
      <c r="D252" s="7" t="s">
        <v>453</v>
      </c>
      <c r="E252" s="7" t="s">
        <v>1271</v>
      </c>
      <c r="F252" s="7" t="s">
        <v>1164</v>
      </c>
      <c r="G252" s="7" t="s">
        <v>1165</v>
      </c>
      <c r="H252" s="7" t="s">
        <v>1279</v>
      </c>
      <c r="I252" s="7" t="s">
        <v>408</v>
      </c>
      <c r="J252" s="7" t="s">
        <v>8</v>
      </c>
      <c r="K252" s="11">
        <v>4246325208.4299998</v>
      </c>
      <c r="L252" s="9" t="s">
        <v>1541</v>
      </c>
      <c r="M252" s="9"/>
      <c r="N252" s="7"/>
      <c r="O252" s="9" t="s">
        <v>1598</v>
      </c>
      <c r="P252" s="9"/>
      <c r="Q252" s="9"/>
      <c r="R252" s="11">
        <v>30571763</v>
      </c>
      <c r="S252" s="11">
        <v>2972899</v>
      </c>
      <c r="T252" s="11">
        <v>0</v>
      </c>
      <c r="U252" s="11">
        <v>7639902</v>
      </c>
      <c r="V252" s="11">
        <v>1708459</v>
      </c>
      <c r="W252" s="11">
        <v>18132391</v>
      </c>
      <c r="X252" s="11">
        <v>118112</v>
      </c>
      <c r="Y252" s="11"/>
      <c r="Z252" s="11">
        <v>0</v>
      </c>
      <c r="AA252" s="9">
        <v>0</v>
      </c>
      <c r="AB252" s="28">
        <f t="shared" si="60"/>
        <v>30453651</v>
      </c>
      <c r="AC252" s="14">
        <f t="shared" si="61"/>
        <v>9.7620446231553651E-2</v>
      </c>
      <c r="AD252" s="14">
        <f t="shared" si="62"/>
        <v>5.6100301405568744E-2</v>
      </c>
      <c r="AE252" s="9">
        <f t="shared" si="63"/>
        <v>7.0011100282617647E-4</v>
      </c>
      <c r="AF252" s="9">
        <f t="shared" si="64"/>
        <v>4.0233823745018134E-4</v>
      </c>
      <c r="AG252" s="26">
        <f t="shared" si="65"/>
        <v>7.1717660577531872E-3</v>
      </c>
    </row>
    <row r="253" spans="1:33" x14ac:dyDescent="0.2">
      <c r="A253" s="6" t="s">
        <v>1270</v>
      </c>
      <c r="B253" s="6" t="s">
        <v>1276</v>
      </c>
      <c r="C253" s="6" t="s">
        <v>1276</v>
      </c>
      <c r="D253" s="7" t="s">
        <v>1277</v>
      </c>
      <c r="E253" s="7" t="s">
        <v>1271</v>
      </c>
      <c r="F253" s="7" t="s">
        <v>1160</v>
      </c>
      <c r="G253" s="7" t="s">
        <v>1166</v>
      </c>
      <c r="H253" s="7" t="s">
        <v>1274</v>
      </c>
      <c r="I253" s="7" t="s">
        <v>408</v>
      </c>
      <c r="J253" s="7" t="s">
        <v>8</v>
      </c>
      <c r="K253" s="11">
        <v>3077364173.8599997</v>
      </c>
      <c r="L253" s="9" t="s">
        <v>1541</v>
      </c>
      <c r="M253" s="9"/>
      <c r="N253" s="7"/>
      <c r="O253" s="9" t="s">
        <v>1598</v>
      </c>
      <c r="P253" s="9"/>
      <c r="Q253" s="9"/>
      <c r="R253" s="11">
        <v>39559738</v>
      </c>
      <c r="S253" s="11">
        <v>8633796</v>
      </c>
      <c r="T253" s="11">
        <v>0</v>
      </c>
      <c r="U253" s="11">
        <v>22090853</v>
      </c>
      <c r="V253" s="11">
        <v>1232718</v>
      </c>
      <c r="W253" s="11">
        <v>3975218</v>
      </c>
      <c r="X253" s="11">
        <v>3627153</v>
      </c>
      <c r="Y253" s="11"/>
      <c r="Z253" s="11">
        <v>0</v>
      </c>
      <c r="AA253" s="9">
        <v>0</v>
      </c>
      <c r="AB253" s="28">
        <f t="shared" si="60"/>
        <v>35932585</v>
      </c>
      <c r="AC253" s="14">
        <f t="shared" si="61"/>
        <v>0.24027761988178697</v>
      </c>
      <c r="AD253" s="14">
        <f t="shared" si="62"/>
        <v>3.4306410184516363E-2</v>
      </c>
      <c r="AE253" s="9">
        <f t="shared" si="63"/>
        <v>2.805581501642835E-3</v>
      </c>
      <c r="AF253" s="9">
        <f t="shared" si="64"/>
        <v>4.0057592483562878E-4</v>
      </c>
      <c r="AG253" s="26">
        <f t="shared" si="65"/>
        <v>1.1676416234783495E-2</v>
      </c>
    </row>
    <row r="254" spans="1:33" x14ac:dyDescent="0.2">
      <c r="A254" s="6" t="s">
        <v>1270</v>
      </c>
      <c r="B254" s="6" t="s">
        <v>440</v>
      </c>
      <c r="C254" s="6" t="s">
        <v>440</v>
      </c>
      <c r="D254" s="7" t="s">
        <v>441</v>
      </c>
      <c r="E254" s="7" t="s">
        <v>1271</v>
      </c>
      <c r="F254" s="7" t="s">
        <v>1160</v>
      </c>
      <c r="G254" s="7" t="s">
        <v>1166</v>
      </c>
      <c r="H254" s="7" t="s">
        <v>1275</v>
      </c>
      <c r="I254" s="7" t="s">
        <v>408</v>
      </c>
      <c r="J254" s="7" t="s">
        <v>8</v>
      </c>
      <c r="K254" s="11">
        <v>28734384843.360001</v>
      </c>
      <c r="L254" s="9" t="s">
        <v>1541</v>
      </c>
      <c r="M254" s="9"/>
      <c r="N254" s="7"/>
      <c r="O254" s="9" t="s">
        <v>1598</v>
      </c>
      <c r="P254" s="9"/>
      <c r="Q254" s="9"/>
      <c r="R254" s="11">
        <v>437000817</v>
      </c>
      <c r="S254" s="11">
        <v>112630818</v>
      </c>
      <c r="T254" s="11">
        <v>0</v>
      </c>
      <c r="U254" s="11">
        <v>289814628</v>
      </c>
      <c r="V254" s="11">
        <v>11567827</v>
      </c>
      <c r="W254" s="11">
        <v>22948956</v>
      </c>
      <c r="X254" s="11">
        <v>38588</v>
      </c>
      <c r="Y254" s="11"/>
      <c r="Z254" s="11">
        <v>0</v>
      </c>
      <c r="AA254" s="9">
        <v>1.8E-3</v>
      </c>
      <c r="AB254" s="28">
        <f t="shared" si="60"/>
        <v>436962229</v>
      </c>
      <c r="AC254" s="14">
        <f t="shared" si="61"/>
        <v>0.25775870435703035</v>
      </c>
      <c r="AD254" s="14">
        <f t="shared" si="62"/>
        <v>2.6473288152326777E-2</v>
      </c>
      <c r="AE254" s="9">
        <f t="shared" si="63"/>
        <v>3.9197226115674777E-3</v>
      </c>
      <c r="AF254" s="9">
        <f t="shared" si="64"/>
        <v>4.0257785447852092E-4</v>
      </c>
      <c r="AG254" s="26">
        <f t="shared" si="65"/>
        <v>1.7006945663949863E-2</v>
      </c>
    </row>
    <row r="255" spans="1:33" x14ac:dyDescent="0.2">
      <c r="A255" s="6" t="s">
        <v>1270</v>
      </c>
      <c r="B255" s="6" t="s">
        <v>428</v>
      </c>
      <c r="C255" s="6" t="s">
        <v>428</v>
      </c>
      <c r="D255" s="7" t="s">
        <v>429</v>
      </c>
      <c r="E255" s="7" t="s">
        <v>1271</v>
      </c>
      <c r="F255" s="7" t="s">
        <v>1160</v>
      </c>
      <c r="G255" s="7" t="s">
        <v>673</v>
      </c>
      <c r="H255" s="7" t="s">
        <v>1290</v>
      </c>
      <c r="I255" s="7" t="s">
        <v>1178</v>
      </c>
      <c r="J255" s="7" t="s">
        <v>8</v>
      </c>
      <c r="K255" s="11">
        <v>29253487319.239998</v>
      </c>
      <c r="L255" s="9" t="s">
        <v>1541</v>
      </c>
      <c r="M255" s="9" t="s">
        <v>1597</v>
      </c>
      <c r="N255" s="7" t="s">
        <v>418</v>
      </c>
      <c r="O255" s="9" t="s">
        <v>1598</v>
      </c>
      <c r="P255" s="9"/>
      <c r="Q255" s="9"/>
      <c r="R255" s="11">
        <v>369996497</v>
      </c>
      <c r="S255" s="11">
        <v>81887248</v>
      </c>
      <c r="T255" s="11">
        <v>39492601</v>
      </c>
      <c r="U255" s="11">
        <v>210802311</v>
      </c>
      <c r="V255" s="11">
        <v>11784398</v>
      </c>
      <c r="W255" s="11">
        <v>22465550</v>
      </c>
      <c r="X255" s="11">
        <v>3564389</v>
      </c>
      <c r="Y255" s="11"/>
      <c r="Z255" s="11">
        <v>0</v>
      </c>
      <c r="AA255" s="9">
        <v>0</v>
      </c>
      <c r="AB255" s="28">
        <f t="shared" si="60"/>
        <v>326939507</v>
      </c>
      <c r="AC255" s="14">
        <f t="shared" si="61"/>
        <v>0.25046605334240013</v>
      </c>
      <c r="AD255" s="14">
        <f t="shared" si="62"/>
        <v>3.6044582400376592E-2</v>
      </c>
      <c r="AE255" s="9">
        <f t="shared" si="63"/>
        <v>2.7992302971052213E-3</v>
      </c>
      <c r="AF255" s="9">
        <f t="shared" si="64"/>
        <v>4.0283737358893991E-4</v>
      </c>
      <c r="AG255" s="26">
        <f t="shared" si="65"/>
        <v>1.1176086578401615E-2</v>
      </c>
    </row>
    <row r="256" spans="1:33" x14ac:dyDescent="0.2">
      <c r="A256" s="6" t="s">
        <v>1270</v>
      </c>
      <c r="B256" s="6" t="s">
        <v>404</v>
      </c>
      <c r="C256" s="6" t="s">
        <v>404</v>
      </c>
      <c r="D256" s="7" t="s">
        <v>405</v>
      </c>
      <c r="E256" s="7" t="s">
        <v>1271</v>
      </c>
      <c r="F256" s="7" t="s">
        <v>1160</v>
      </c>
      <c r="G256" s="7" t="s">
        <v>673</v>
      </c>
      <c r="H256" s="7" t="s">
        <v>1272</v>
      </c>
      <c r="I256" s="7" t="s">
        <v>1178</v>
      </c>
      <c r="J256" s="7" t="s">
        <v>8</v>
      </c>
      <c r="K256" s="11">
        <v>8465661963.3000002</v>
      </c>
      <c r="L256" s="9" t="s">
        <v>1541</v>
      </c>
      <c r="M256" s="9"/>
      <c r="N256" s="7"/>
      <c r="O256" s="9" t="s">
        <v>1598</v>
      </c>
      <c r="P256" s="9"/>
      <c r="Q256" s="9"/>
      <c r="R256" s="11">
        <v>61422776</v>
      </c>
      <c r="S256" s="11">
        <v>14221092</v>
      </c>
      <c r="T256" s="11">
        <v>0</v>
      </c>
      <c r="U256" s="11">
        <v>36100166</v>
      </c>
      <c r="V256" s="11">
        <v>3406387</v>
      </c>
      <c r="W256" s="11">
        <v>7654503</v>
      </c>
      <c r="X256" s="11">
        <v>40628</v>
      </c>
      <c r="Y256" s="11"/>
      <c r="Z256" s="11">
        <v>0</v>
      </c>
      <c r="AA256" s="9">
        <v>0</v>
      </c>
      <c r="AB256" s="28">
        <f t="shared" si="60"/>
        <v>61382148</v>
      </c>
      <c r="AC256" s="14">
        <f t="shared" si="61"/>
        <v>0.23168123735259313</v>
      </c>
      <c r="AD256" s="14">
        <f t="shared" si="62"/>
        <v>5.5494750688750739E-2</v>
      </c>
      <c r="AE256" s="9">
        <f t="shared" si="63"/>
        <v>1.6798558767938893E-3</v>
      </c>
      <c r="AF256" s="9">
        <f t="shared" si="64"/>
        <v>4.0237692158832152E-4</v>
      </c>
      <c r="AG256" s="26">
        <f t="shared" si="65"/>
        <v>7.2507204121900256E-3</v>
      </c>
    </row>
    <row r="257" spans="1:33" x14ac:dyDescent="0.2">
      <c r="A257" s="6" t="s">
        <v>1270</v>
      </c>
      <c r="B257" s="6" t="s">
        <v>1294</v>
      </c>
      <c r="C257" s="6" t="s">
        <v>1294</v>
      </c>
      <c r="D257" s="7" t="s">
        <v>402</v>
      </c>
      <c r="E257" s="7" t="s">
        <v>1271</v>
      </c>
      <c r="F257" s="7" t="s">
        <v>1160</v>
      </c>
      <c r="G257" s="7" t="s">
        <v>673</v>
      </c>
      <c r="H257" s="7" t="s">
        <v>1295</v>
      </c>
      <c r="I257" s="7" t="s">
        <v>1178</v>
      </c>
      <c r="J257" s="7" t="s">
        <v>8</v>
      </c>
      <c r="K257" s="11">
        <v>160311888501.31</v>
      </c>
      <c r="L257" s="9" t="s">
        <v>1541</v>
      </c>
      <c r="M257" s="9"/>
      <c r="N257" s="7"/>
      <c r="O257" s="9" t="s">
        <v>1598</v>
      </c>
      <c r="P257" s="9"/>
      <c r="Q257" s="9"/>
      <c r="R257" s="11">
        <v>1270175356</v>
      </c>
      <c r="S257" s="11">
        <v>314485832</v>
      </c>
      <c r="T257" s="11">
        <v>0</v>
      </c>
      <c r="U257" s="11">
        <v>769107206</v>
      </c>
      <c r="V257" s="11">
        <v>64553337</v>
      </c>
      <c r="W257" s="11">
        <v>121999169</v>
      </c>
      <c r="X257" s="11">
        <v>29812</v>
      </c>
      <c r="Y257" s="11"/>
      <c r="Z257" s="11">
        <v>0</v>
      </c>
      <c r="AA257" s="9">
        <v>0</v>
      </c>
      <c r="AB257" s="28">
        <f t="shared" si="60"/>
        <v>1270145544</v>
      </c>
      <c r="AC257" s="14">
        <f t="shared" si="61"/>
        <v>0.24759826421908071</v>
      </c>
      <c r="AD257" s="14">
        <f t="shared" si="62"/>
        <v>5.082357475089485E-2</v>
      </c>
      <c r="AE257" s="9">
        <f t="shared" si="63"/>
        <v>1.9617124777207657E-3</v>
      </c>
      <c r="AF257" s="9">
        <f t="shared" si="64"/>
        <v>4.0267342368356229E-4</v>
      </c>
      <c r="AG257" s="26">
        <f t="shared" si="65"/>
        <v>7.9229653887435865E-3</v>
      </c>
    </row>
    <row r="258" spans="1:33" x14ac:dyDescent="0.2">
      <c r="A258" s="6" t="s">
        <v>1270</v>
      </c>
      <c r="B258" s="6" t="s">
        <v>444</v>
      </c>
      <c r="C258" s="6" t="s">
        <v>444</v>
      </c>
      <c r="D258" s="7" t="s">
        <v>445</v>
      </c>
      <c r="E258" s="7" t="s">
        <v>1271</v>
      </c>
      <c r="F258" s="7" t="s">
        <v>1160</v>
      </c>
      <c r="G258" s="7" t="s">
        <v>1166</v>
      </c>
      <c r="H258" s="7" t="s">
        <v>1291</v>
      </c>
      <c r="I258" s="7" t="s">
        <v>408</v>
      </c>
      <c r="J258" s="7" t="s">
        <v>8</v>
      </c>
      <c r="K258" s="11">
        <v>10579996351.619999</v>
      </c>
      <c r="L258" s="9" t="s">
        <v>1541</v>
      </c>
      <c r="M258" s="9"/>
      <c r="N258" s="7"/>
      <c r="O258" s="9" t="s">
        <v>1598</v>
      </c>
      <c r="P258" s="9"/>
      <c r="Q258" s="9"/>
      <c r="R258" s="11">
        <v>162096756</v>
      </c>
      <c r="S258" s="11">
        <v>41471423</v>
      </c>
      <c r="T258" s="11">
        <v>0</v>
      </c>
      <c r="U258" s="11">
        <v>106691461</v>
      </c>
      <c r="V258" s="11">
        <v>4258023</v>
      </c>
      <c r="W258" s="11">
        <v>9647249</v>
      </c>
      <c r="X258" s="11">
        <v>28600</v>
      </c>
      <c r="Y258" s="11"/>
      <c r="Z258" s="11">
        <v>0</v>
      </c>
      <c r="AA258" s="9">
        <v>0</v>
      </c>
      <c r="AB258" s="28">
        <f t="shared" si="60"/>
        <v>162068156</v>
      </c>
      <c r="AC258" s="14">
        <f t="shared" si="61"/>
        <v>0.25588878175426394</v>
      </c>
      <c r="AD258" s="14">
        <f t="shared" si="62"/>
        <v>2.6273039103375743E-2</v>
      </c>
      <c r="AE258" s="9">
        <f t="shared" si="63"/>
        <v>3.9197955860967694E-3</v>
      </c>
      <c r="AF258" s="9">
        <f t="shared" si="64"/>
        <v>4.0245977961495379E-4</v>
      </c>
      <c r="AG258" s="26">
        <f t="shared" si="65"/>
        <v>1.5318356511076138E-2</v>
      </c>
    </row>
    <row r="259" spans="1:33" x14ac:dyDescent="0.2">
      <c r="A259" s="6" t="s">
        <v>1461</v>
      </c>
      <c r="B259" s="6" t="s">
        <v>1393</v>
      </c>
      <c r="C259" s="6" t="s">
        <v>60</v>
      </c>
      <c r="D259" s="7" t="s">
        <v>467</v>
      </c>
      <c r="E259" s="7" t="s">
        <v>1181</v>
      </c>
      <c r="F259" s="7" t="s">
        <v>1160</v>
      </c>
      <c r="G259" s="7" t="s">
        <v>1165</v>
      </c>
      <c r="H259" s="7" t="s">
        <v>554</v>
      </c>
      <c r="I259" s="7" t="s">
        <v>1178</v>
      </c>
      <c r="J259" s="7" t="s">
        <v>27</v>
      </c>
      <c r="K259" s="11">
        <v>791671</v>
      </c>
      <c r="L259" s="9" t="s">
        <v>1557</v>
      </c>
      <c r="M259" s="9">
        <v>2.5000000000000001E-3</v>
      </c>
      <c r="N259" s="7" t="s">
        <v>466</v>
      </c>
      <c r="O259" s="9" t="s">
        <v>1509</v>
      </c>
      <c r="P259" s="9">
        <v>0.01</v>
      </c>
      <c r="Q259" s="9"/>
      <c r="R259" s="11">
        <v>24942.23</v>
      </c>
      <c r="S259" s="11">
        <v>13163.51</v>
      </c>
      <c r="T259" s="11">
        <v>4787.88</v>
      </c>
      <c r="U259" s="11">
        <v>0</v>
      </c>
      <c r="V259" s="11">
        <v>672.88</v>
      </c>
      <c r="W259" s="11">
        <v>4311.2</v>
      </c>
      <c r="X259" s="11">
        <v>2006.76</v>
      </c>
      <c r="Y259" s="11"/>
      <c r="Z259" s="11"/>
      <c r="AA259" s="9"/>
      <c r="AB259" s="28">
        <f t="shared" si="60"/>
        <v>18147.59</v>
      </c>
      <c r="AC259" s="14">
        <f t="shared" si="61"/>
        <v>0.72535857378307533</v>
      </c>
      <c r="AD259" s="14">
        <f t="shared" si="62"/>
        <v>3.7078201568362522E-2</v>
      </c>
      <c r="AE259" s="9">
        <f t="shared" si="63"/>
        <v>1.6627500565260064E-2</v>
      </c>
      <c r="AF259" s="9">
        <f t="shared" si="64"/>
        <v>8.4994903185793092E-4</v>
      </c>
      <c r="AG259" s="26">
        <f t="shared" si="65"/>
        <v>2.2923146104884478E-2</v>
      </c>
    </row>
    <row r="260" spans="1:33" x14ac:dyDescent="0.2">
      <c r="A260" s="6" t="s">
        <v>1461</v>
      </c>
      <c r="B260" s="6" t="s">
        <v>1394</v>
      </c>
      <c r="C260" s="6" t="s">
        <v>60</v>
      </c>
      <c r="D260" s="7" t="s">
        <v>1395</v>
      </c>
      <c r="E260" s="7" t="s">
        <v>1181</v>
      </c>
      <c r="F260" s="7" t="s">
        <v>1160</v>
      </c>
      <c r="G260" s="7" t="s">
        <v>673</v>
      </c>
      <c r="H260" s="7" t="s">
        <v>202</v>
      </c>
      <c r="I260" s="7" t="s">
        <v>1178</v>
      </c>
      <c r="J260" s="7" t="s">
        <v>8</v>
      </c>
      <c r="K260" s="11">
        <v>184080665</v>
      </c>
      <c r="L260" s="9" t="s">
        <v>1557</v>
      </c>
      <c r="M260" s="9"/>
      <c r="N260" s="7"/>
      <c r="O260" s="9">
        <v>2.5000000000000001E-3</v>
      </c>
      <c r="P260" s="9">
        <v>0.01</v>
      </c>
      <c r="Q260" s="9"/>
      <c r="R260" s="11">
        <v>5696315</v>
      </c>
      <c r="S260" s="11">
        <v>3175407</v>
      </c>
      <c r="T260" s="11">
        <v>0</v>
      </c>
      <c r="U260" s="11">
        <v>0</v>
      </c>
      <c r="V260" s="11">
        <v>138562</v>
      </c>
      <c r="W260" s="11">
        <v>1971958</v>
      </c>
      <c r="X260" s="11">
        <v>410388</v>
      </c>
      <c r="Y260" s="11"/>
      <c r="Z260" s="11"/>
      <c r="AA260" s="9"/>
      <c r="AB260" s="28">
        <f t="shared" si="60"/>
        <v>5285927</v>
      </c>
      <c r="AC260" s="14">
        <f t="shared" si="61"/>
        <v>0.60072850041251047</v>
      </c>
      <c r="AD260" s="14">
        <f t="shared" si="62"/>
        <v>2.6213377521104624E-2</v>
      </c>
      <c r="AE260" s="9">
        <f t="shared" si="63"/>
        <v>1.7250084358397987E-2</v>
      </c>
      <c r="AF260" s="9">
        <f t="shared" si="64"/>
        <v>7.5272435592298626E-4</v>
      </c>
      <c r="AG260" s="26">
        <f t="shared" si="65"/>
        <v>2.8715275447315447E-2</v>
      </c>
    </row>
    <row r="261" spans="1:33" x14ac:dyDescent="0.2">
      <c r="A261" s="6" t="s">
        <v>1461</v>
      </c>
      <c r="B261" s="6" t="s">
        <v>463</v>
      </c>
      <c r="C261" s="6" t="s">
        <v>60</v>
      </c>
      <c r="D261" s="7" t="s">
        <v>464</v>
      </c>
      <c r="E261" s="7" t="s">
        <v>1181</v>
      </c>
      <c r="F261" s="7" t="s">
        <v>1160</v>
      </c>
      <c r="G261" s="7" t="s">
        <v>673</v>
      </c>
      <c r="H261" s="7" t="s">
        <v>554</v>
      </c>
      <c r="I261" s="7" t="s">
        <v>1178</v>
      </c>
      <c r="J261" s="7" t="s">
        <v>8</v>
      </c>
      <c r="K261" s="11">
        <v>525721781</v>
      </c>
      <c r="L261" s="9" t="s">
        <v>1557</v>
      </c>
      <c r="M261" s="9">
        <v>2.5000000000000001E-3</v>
      </c>
      <c r="N261" s="7" t="s">
        <v>466</v>
      </c>
      <c r="O261" s="9">
        <v>2.5000000000000001E-3</v>
      </c>
      <c r="P261" s="9">
        <v>0.01</v>
      </c>
      <c r="Q261" s="9"/>
      <c r="R261" s="11">
        <v>15625742</v>
      </c>
      <c r="S261" s="11">
        <v>5652035</v>
      </c>
      <c r="T261" s="11">
        <v>3914938</v>
      </c>
      <c r="U261" s="11">
        <v>0</v>
      </c>
      <c r="V261" s="11">
        <v>426168</v>
      </c>
      <c r="W261" s="11">
        <v>3152203</v>
      </c>
      <c r="X261" s="11">
        <v>2480398</v>
      </c>
      <c r="Y261" s="11"/>
      <c r="Z261" s="11"/>
      <c r="AA261" s="9"/>
      <c r="AB261" s="28">
        <f t="shared" si="60"/>
        <v>9230406</v>
      </c>
      <c r="AC261" s="14">
        <f t="shared" si="61"/>
        <v>0.61232788676901106</v>
      </c>
      <c r="AD261" s="14">
        <f t="shared" si="62"/>
        <v>4.6170016790160695E-2</v>
      </c>
      <c r="AE261" s="9">
        <f t="shared" si="63"/>
        <v>1.0751000251975484E-2</v>
      </c>
      <c r="AF261" s="9">
        <f t="shared" si="64"/>
        <v>8.1063409469047656E-4</v>
      </c>
      <c r="AG261" s="26">
        <f t="shared" si="65"/>
        <v>1.7557587175563494E-2</v>
      </c>
    </row>
    <row r="262" spans="1:33" x14ac:dyDescent="0.2">
      <c r="A262" s="6" t="s">
        <v>1461</v>
      </c>
      <c r="B262" s="6" t="s">
        <v>473</v>
      </c>
      <c r="C262" s="6" t="s">
        <v>60</v>
      </c>
      <c r="D262" s="7" t="s">
        <v>474</v>
      </c>
      <c r="E262" s="7" t="s">
        <v>1181</v>
      </c>
      <c r="F262" s="7" t="s">
        <v>1160</v>
      </c>
      <c r="G262" s="7" t="s">
        <v>673</v>
      </c>
      <c r="H262" s="7" t="s">
        <v>1193</v>
      </c>
      <c r="I262" s="7" t="s">
        <v>1178</v>
      </c>
      <c r="J262" s="7" t="s">
        <v>27</v>
      </c>
      <c r="K262" s="11">
        <v>1490381</v>
      </c>
      <c r="L262" s="9" t="s">
        <v>1558</v>
      </c>
      <c r="M262" s="9">
        <v>2.5000000000000001E-3</v>
      </c>
      <c r="N262" s="7" t="s">
        <v>466</v>
      </c>
      <c r="O262" s="9" t="s">
        <v>1509</v>
      </c>
      <c r="P262" s="9">
        <v>0.03</v>
      </c>
      <c r="Q262" s="9"/>
      <c r="R262" s="11">
        <v>44021.17</v>
      </c>
      <c r="S262" s="11">
        <v>7282.77</v>
      </c>
      <c r="T262" s="11">
        <v>23949.01</v>
      </c>
      <c r="U262" s="11">
        <v>0</v>
      </c>
      <c r="V262" s="11">
        <v>2761</v>
      </c>
      <c r="W262" s="11">
        <v>7531.02</v>
      </c>
      <c r="X262" s="11">
        <v>2497.37</v>
      </c>
      <c r="Y262" s="11"/>
      <c r="Z262" s="11"/>
      <c r="AA262" s="9"/>
      <c r="AB262" s="28">
        <f t="shared" si="60"/>
        <v>17574.79</v>
      </c>
      <c r="AC262" s="14">
        <f t="shared" si="61"/>
        <v>0.41438731273602702</v>
      </c>
      <c r="AD262" s="14">
        <f t="shared" si="62"/>
        <v>0.15710002793774491</v>
      </c>
      <c r="AE262" s="9">
        <f t="shared" si="63"/>
        <v>4.8865155956765421E-3</v>
      </c>
      <c r="AF262" s="9">
        <f t="shared" si="64"/>
        <v>1.8525464294029514E-3</v>
      </c>
      <c r="AG262" s="26">
        <f t="shared" si="65"/>
        <v>1.1792145766753602E-2</v>
      </c>
    </row>
    <row r="263" spans="1:33" x14ac:dyDescent="0.2">
      <c r="A263" s="6" t="s">
        <v>1461</v>
      </c>
      <c r="B263" s="6" t="s">
        <v>468</v>
      </c>
      <c r="C263" s="6" t="s">
        <v>60</v>
      </c>
      <c r="D263" s="7" t="s">
        <v>469</v>
      </c>
      <c r="E263" s="7" t="s">
        <v>1181</v>
      </c>
      <c r="F263" s="7" t="s">
        <v>1160</v>
      </c>
      <c r="G263" s="7" t="s">
        <v>1165</v>
      </c>
      <c r="H263" s="7" t="s">
        <v>554</v>
      </c>
      <c r="I263" s="7" t="s">
        <v>1178</v>
      </c>
      <c r="J263" s="7" t="s">
        <v>8</v>
      </c>
      <c r="K263" s="11">
        <v>198511390</v>
      </c>
      <c r="L263" s="9" t="s">
        <v>1550</v>
      </c>
      <c r="M263" s="9">
        <v>2.5000000000000001E-3</v>
      </c>
      <c r="N263" s="7" t="s">
        <v>466</v>
      </c>
      <c r="O263" s="9" t="s">
        <v>1509</v>
      </c>
      <c r="P263" s="9">
        <v>0.01</v>
      </c>
      <c r="Q263" s="9"/>
      <c r="R263" s="11">
        <v>12463506</v>
      </c>
      <c r="S263" s="11">
        <v>3875593</v>
      </c>
      <c r="T263" s="11">
        <v>4456730</v>
      </c>
      <c r="U263" s="11">
        <v>0</v>
      </c>
      <c r="V263" s="11">
        <v>169957</v>
      </c>
      <c r="W263" s="11">
        <v>2637284</v>
      </c>
      <c r="X263" s="11">
        <v>1323942</v>
      </c>
      <c r="Y263" s="11">
        <v>542</v>
      </c>
      <c r="Z263" s="11"/>
      <c r="AA263" s="9">
        <v>3.0000000000000001E-6</v>
      </c>
      <c r="AB263" s="28">
        <f t="shared" si="60"/>
        <v>6682834</v>
      </c>
      <c r="AC263" s="14">
        <f t="shared" si="61"/>
        <v>0.57993255555951262</v>
      </c>
      <c r="AD263" s="14">
        <f t="shared" si="62"/>
        <v>2.5431875159550574E-2</v>
      </c>
      <c r="AE263" s="9">
        <f t="shared" si="63"/>
        <v>1.9523277732325588E-2</v>
      </c>
      <c r="AF263" s="9">
        <f t="shared" si="64"/>
        <v>8.561574225035652E-4</v>
      </c>
      <c r="AG263" s="26">
        <f t="shared" si="65"/>
        <v>3.3667738330631809E-2</v>
      </c>
    </row>
    <row r="264" spans="1:33" x14ac:dyDescent="0.2">
      <c r="A264" s="6" t="s">
        <v>1461</v>
      </c>
      <c r="B264" s="6" t="s">
        <v>468</v>
      </c>
      <c r="C264" s="6" t="s">
        <v>27</v>
      </c>
      <c r="D264" s="7" t="s">
        <v>470</v>
      </c>
      <c r="E264" s="7" t="s">
        <v>1181</v>
      </c>
      <c r="F264" s="7" t="s">
        <v>1160</v>
      </c>
      <c r="G264" s="7" t="s">
        <v>1165</v>
      </c>
      <c r="H264" s="7" t="s">
        <v>554</v>
      </c>
      <c r="I264" s="7" t="s">
        <v>1178</v>
      </c>
      <c r="J264" s="7" t="s">
        <v>27</v>
      </c>
      <c r="K264" s="11">
        <v>1082</v>
      </c>
      <c r="L264" s="9" t="s">
        <v>1550</v>
      </c>
      <c r="M264" s="9">
        <v>2.5000000000000001E-3</v>
      </c>
      <c r="N264" s="7" t="s">
        <v>466</v>
      </c>
      <c r="O264" s="9" t="s">
        <v>1509</v>
      </c>
      <c r="P264" s="9">
        <v>0.01</v>
      </c>
      <c r="Q264" s="9"/>
      <c r="R264" s="11">
        <v>67.989999999999995</v>
      </c>
      <c r="S264" s="11">
        <v>21.14</v>
      </c>
      <c r="T264" s="11">
        <v>24.31</v>
      </c>
      <c r="U264" s="11">
        <v>0</v>
      </c>
      <c r="V264" s="11">
        <v>0.93</v>
      </c>
      <c r="W264" s="11">
        <v>14.389999999999999</v>
      </c>
      <c r="X264" s="11">
        <v>7.2200000000000006</v>
      </c>
      <c r="Y264" s="11"/>
      <c r="Z264" s="11"/>
      <c r="AA264" s="9"/>
      <c r="AB264" s="28">
        <f t="shared" si="60"/>
        <v>36.46</v>
      </c>
      <c r="AC264" s="14">
        <f t="shared" si="61"/>
        <v>0.57981349424026329</v>
      </c>
      <c r="AD264" s="14">
        <f t="shared" si="62"/>
        <v>2.5507405375754251E-2</v>
      </c>
      <c r="AE264" s="9">
        <f t="shared" si="63"/>
        <v>1.9537892791127543E-2</v>
      </c>
      <c r="AF264" s="9">
        <f t="shared" si="64"/>
        <v>8.5951940850277273E-4</v>
      </c>
      <c r="AG264" s="26">
        <f t="shared" si="65"/>
        <v>3.3696857670979671E-2</v>
      </c>
    </row>
    <row r="265" spans="1:33" x14ac:dyDescent="0.2">
      <c r="A265" s="6" t="s">
        <v>1461</v>
      </c>
      <c r="B265" s="6" t="s">
        <v>1392</v>
      </c>
      <c r="C265" s="6" t="s">
        <v>60</v>
      </c>
      <c r="D265" s="7" t="s">
        <v>461</v>
      </c>
      <c r="E265" s="7" t="s">
        <v>1181</v>
      </c>
      <c r="F265" s="7" t="s">
        <v>1160</v>
      </c>
      <c r="G265" s="7" t="s">
        <v>673</v>
      </c>
      <c r="H265" s="7" t="s">
        <v>554</v>
      </c>
      <c r="I265" s="7" t="s">
        <v>1178</v>
      </c>
      <c r="J265" s="7" t="s">
        <v>8</v>
      </c>
      <c r="K265" s="11">
        <v>287001139</v>
      </c>
      <c r="L265" s="9" t="s">
        <v>1559</v>
      </c>
      <c r="M265" s="9"/>
      <c r="N265" s="7"/>
      <c r="O265" s="9" t="s">
        <v>1509</v>
      </c>
      <c r="P265" s="9">
        <v>0.01</v>
      </c>
      <c r="Q265" s="9"/>
      <c r="R265" s="11">
        <v>2397667</v>
      </c>
      <c r="S265" s="11">
        <v>935057</v>
      </c>
      <c r="T265" s="11">
        <v>0</v>
      </c>
      <c r="U265" s="11">
        <v>0</v>
      </c>
      <c r="V265" s="11">
        <v>310292</v>
      </c>
      <c r="W265" s="11">
        <v>994575</v>
      </c>
      <c r="X265" s="11">
        <v>157743</v>
      </c>
      <c r="Y265" s="11"/>
      <c r="Z265" s="11"/>
      <c r="AA265" s="9"/>
      <c r="AB265" s="28">
        <f t="shared" si="60"/>
        <v>2239924</v>
      </c>
      <c r="AC265" s="14">
        <f t="shared" si="61"/>
        <v>0.41745032420742845</v>
      </c>
      <c r="AD265" s="14">
        <f t="shared" si="62"/>
        <v>0.13852791433995082</v>
      </c>
      <c r="AE265" s="9">
        <f t="shared" si="63"/>
        <v>3.2580253975925859E-3</v>
      </c>
      <c r="AF265" s="9">
        <f t="shared" si="64"/>
        <v>1.0811525037188092E-3</v>
      </c>
      <c r="AG265" s="26">
        <f t="shared" si="65"/>
        <v>7.8045822668320487E-3</v>
      </c>
    </row>
    <row r="266" spans="1:33" x14ac:dyDescent="0.2">
      <c r="A266" s="6" t="s">
        <v>1461</v>
      </c>
      <c r="B266" s="6" t="s">
        <v>1392</v>
      </c>
      <c r="C266" s="6" t="s">
        <v>70</v>
      </c>
      <c r="D266" s="7" t="s">
        <v>462</v>
      </c>
      <c r="E266" s="7" t="s">
        <v>1181</v>
      </c>
      <c r="F266" s="7" t="s">
        <v>1160</v>
      </c>
      <c r="G266" s="7" t="s">
        <v>673</v>
      </c>
      <c r="H266" s="7" t="s">
        <v>554</v>
      </c>
      <c r="I266" s="7" t="s">
        <v>1178</v>
      </c>
      <c r="J266" s="7" t="s">
        <v>8</v>
      </c>
      <c r="K266" s="11">
        <v>1570520</v>
      </c>
      <c r="L266" s="9" t="s">
        <v>1559</v>
      </c>
      <c r="M266" s="9"/>
      <c r="N266" s="7"/>
      <c r="O266" s="9" t="s">
        <v>1509</v>
      </c>
      <c r="P266" s="9">
        <v>0.01</v>
      </c>
      <c r="Q266" s="9"/>
      <c r="R266" s="11">
        <v>13017</v>
      </c>
      <c r="S266" s="11">
        <v>5077</v>
      </c>
      <c r="T266" s="11">
        <v>0</v>
      </c>
      <c r="U266" s="11">
        <v>0</v>
      </c>
      <c r="V266" s="11">
        <v>1685</v>
      </c>
      <c r="W266" s="11">
        <v>5399</v>
      </c>
      <c r="X266" s="11">
        <v>856</v>
      </c>
      <c r="Y266" s="11"/>
      <c r="Z266" s="11"/>
      <c r="AA266" s="9"/>
      <c r="AB266" s="28">
        <f t="shared" si="60"/>
        <v>12161</v>
      </c>
      <c r="AC266" s="14">
        <f t="shared" si="61"/>
        <v>0.41748211495765153</v>
      </c>
      <c r="AD266" s="14">
        <f t="shared" si="62"/>
        <v>0.13855768440095387</v>
      </c>
      <c r="AE266" s="9">
        <f t="shared" si="63"/>
        <v>3.2326872628174108E-3</v>
      </c>
      <c r="AF266" s="9">
        <f t="shared" si="64"/>
        <v>1.0728930545297099E-3</v>
      </c>
      <c r="AG266" s="26">
        <f t="shared" si="65"/>
        <v>7.7432952143239179E-3</v>
      </c>
    </row>
    <row r="267" spans="1:33" x14ac:dyDescent="0.2">
      <c r="A267" s="6" t="s">
        <v>1461</v>
      </c>
      <c r="B267" s="6" t="s">
        <v>471</v>
      </c>
      <c r="C267" s="6" t="s">
        <v>60</v>
      </c>
      <c r="D267" s="7" t="s">
        <v>472</v>
      </c>
      <c r="E267" s="7" t="s">
        <v>1181</v>
      </c>
      <c r="F267" s="7" t="s">
        <v>1160</v>
      </c>
      <c r="G267" s="7" t="s">
        <v>673</v>
      </c>
      <c r="H267" s="7" t="s">
        <v>1193</v>
      </c>
      <c r="I267" s="7" t="s">
        <v>1178</v>
      </c>
      <c r="J267" s="7" t="s">
        <v>30</v>
      </c>
      <c r="K267" s="11">
        <v>1506820</v>
      </c>
      <c r="L267" s="9" t="s">
        <v>1559</v>
      </c>
      <c r="M267" s="9">
        <v>2.5000000000000001E-3</v>
      </c>
      <c r="N267" s="7" t="s">
        <v>466</v>
      </c>
      <c r="O267" s="9" t="s">
        <v>1509</v>
      </c>
      <c r="P267" s="9">
        <v>0.03</v>
      </c>
      <c r="Q267" s="9"/>
      <c r="R267" s="11">
        <v>33264.839999999997</v>
      </c>
      <c r="S267" s="11">
        <v>5865.64</v>
      </c>
      <c r="T267" s="11">
        <v>12519.33</v>
      </c>
      <c r="U267" s="11">
        <v>0</v>
      </c>
      <c r="V267" s="11">
        <v>2840.32</v>
      </c>
      <c r="W267" s="11">
        <v>9538.8799999999992</v>
      </c>
      <c r="X267" s="11">
        <v>2500.67</v>
      </c>
      <c r="Y267" s="11"/>
      <c r="Z267" s="11"/>
      <c r="AA267" s="9"/>
      <c r="AB267" s="28">
        <f t="shared" si="60"/>
        <v>18244.84</v>
      </c>
      <c r="AC267" s="14">
        <f t="shared" si="61"/>
        <v>0.32149583115006763</v>
      </c>
      <c r="AD267" s="14">
        <f t="shared" si="62"/>
        <v>0.15567798895468526</v>
      </c>
      <c r="AE267" s="9">
        <f t="shared" si="63"/>
        <v>3.8927277312485898E-3</v>
      </c>
      <c r="AF267" s="9">
        <f t="shared" si="64"/>
        <v>1.8849763077208959E-3</v>
      </c>
      <c r="AG267" s="26">
        <f t="shared" si="65"/>
        <v>1.210817483176491E-2</v>
      </c>
    </row>
    <row r="268" spans="1:33" x14ac:dyDescent="0.2">
      <c r="A268" s="6" t="s">
        <v>1461</v>
      </c>
      <c r="B268" s="6" t="s">
        <v>1391</v>
      </c>
      <c r="C268" s="6" t="s">
        <v>60</v>
      </c>
      <c r="D268" s="7" t="s">
        <v>465</v>
      </c>
      <c r="E268" s="7" t="s">
        <v>1181</v>
      </c>
      <c r="F268" s="7" t="s">
        <v>1160</v>
      </c>
      <c r="G268" s="7" t="s">
        <v>1165</v>
      </c>
      <c r="H268" s="7" t="s">
        <v>554</v>
      </c>
      <c r="I268" s="7" t="s">
        <v>1178</v>
      </c>
      <c r="J268" s="7" t="s">
        <v>8</v>
      </c>
      <c r="K268" s="11">
        <v>1672880043</v>
      </c>
      <c r="L268" s="9" t="s">
        <v>1562</v>
      </c>
      <c r="M268" s="9">
        <v>2.5000000000000001E-3</v>
      </c>
      <c r="N268" s="7" t="s">
        <v>466</v>
      </c>
      <c r="O268" s="9" t="s">
        <v>1509</v>
      </c>
      <c r="P268" s="9">
        <v>0.01</v>
      </c>
      <c r="Q268" s="9"/>
      <c r="R268" s="11">
        <v>102965587</v>
      </c>
      <c r="S268" s="11">
        <v>12533656</v>
      </c>
      <c r="T268" s="11">
        <v>62754284</v>
      </c>
      <c r="U268" s="11">
        <v>0</v>
      </c>
      <c r="V268" s="11">
        <v>1420481</v>
      </c>
      <c r="W268" s="11">
        <v>21433132</v>
      </c>
      <c r="X268" s="11">
        <v>4824034</v>
      </c>
      <c r="Y268" s="11"/>
      <c r="Z268" s="11"/>
      <c r="AA268" s="9"/>
      <c r="AB268" s="28">
        <f t="shared" si="60"/>
        <v>35387269</v>
      </c>
      <c r="AC268" s="14">
        <f t="shared" si="61"/>
        <v>0.35418545579202509</v>
      </c>
      <c r="AD268" s="14">
        <f t="shared" si="62"/>
        <v>4.0141017946312842E-2</v>
      </c>
      <c r="AE268" s="9">
        <f t="shared" si="63"/>
        <v>7.4922622530203742E-3</v>
      </c>
      <c r="AF268" s="9">
        <f t="shared" si="64"/>
        <v>8.4912304737202245E-4</v>
      </c>
      <c r="AG268" s="26">
        <f t="shared" si="65"/>
        <v>2.1153500603988018E-2</v>
      </c>
    </row>
    <row r="269" spans="1:33" x14ac:dyDescent="0.2">
      <c r="A269" s="6" t="s">
        <v>1462</v>
      </c>
      <c r="B269" s="6" t="s">
        <v>1404</v>
      </c>
      <c r="C269" s="6" t="s">
        <v>475</v>
      </c>
      <c r="D269" s="7" t="s">
        <v>479</v>
      </c>
      <c r="E269" s="7" t="s">
        <v>1176</v>
      </c>
      <c r="F269" s="7" t="s">
        <v>1160</v>
      </c>
      <c r="G269" s="7" t="s">
        <v>1401</v>
      </c>
      <c r="H269" s="7" t="s">
        <v>6</v>
      </c>
      <c r="I269" s="7" t="s">
        <v>1178</v>
      </c>
      <c r="J269" s="7" t="s">
        <v>8</v>
      </c>
      <c r="K269" s="11">
        <v>10628460.1740891</v>
      </c>
      <c r="L269" s="9">
        <v>0.02</v>
      </c>
      <c r="M269" s="9"/>
      <c r="N269" s="7"/>
      <c r="O269" s="9">
        <v>2E-3</v>
      </c>
      <c r="P269" s="9">
        <v>2.0750000000000001E-2</v>
      </c>
      <c r="Q269" s="9"/>
      <c r="R269" s="11">
        <v>50757.788975685398</v>
      </c>
      <c r="S269" s="11">
        <v>32499.043918602099</v>
      </c>
      <c r="T269" s="11"/>
      <c r="U269" s="11">
        <v>0</v>
      </c>
      <c r="V269" s="11">
        <v>2156.8434950283699</v>
      </c>
      <c r="W269" s="11">
        <v>8218.6611306172308</v>
      </c>
      <c r="X269" s="11">
        <v>7883.240431436634</v>
      </c>
      <c r="Y269" s="11"/>
      <c r="Z269" s="11"/>
      <c r="AA269" s="9"/>
      <c r="AB269" s="28">
        <f t="shared" si="60"/>
        <v>42874.548544247693</v>
      </c>
      <c r="AC269" s="14">
        <f t="shared" si="61"/>
        <v>0.75800317489202729</v>
      </c>
      <c r="AD269" s="14">
        <f t="shared" si="62"/>
        <v>5.0305917339338257E-2</v>
      </c>
      <c r="AE269" s="9">
        <f t="shared" si="63"/>
        <v>3.0577377518740518E-3</v>
      </c>
      <c r="AF269" s="9">
        <f t="shared" si="64"/>
        <v>2.0293094763496348E-4</v>
      </c>
      <c r="AG269" s="26">
        <f t="shared" si="65"/>
        <v>4.0339379215787678E-3</v>
      </c>
    </row>
    <row r="270" spans="1:33" x14ac:dyDescent="0.2">
      <c r="A270" s="6" t="s">
        <v>1462</v>
      </c>
      <c r="B270" s="6" t="s">
        <v>1400</v>
      </c>
      <c r="C270" s="6" t="s">
        <v>475</v>
      </c>
      <c r="D270" s="7" t="s">
        <v>480</v>
      </c>
      <c r="E270" s="7" t="s">
        <v>1176</v>
      </c>
      <c r="F270" s="7" t="s">
        <v>1160</v>
      </c>
      <c r="G270" s="7" t="s">
        <v>1401</v>
      </c>
      <c r="H270" s="7" t="s">
        <v>6</v>
      </c>
      <c r="I270" s="7" t="s">
        <v>1178</v>
      </c>
      <c r="J270" s="7" t="s">
        <v>8</v>
      </c>
      <c r="K270" s="11">
        <v>10279599.898785399</v>
      </c>
      <c r="L270" s="9">
        <v>0.02</v>
      </c>
      <c r="M270" s="9"/>
      <c r="N270" s="7"/>
      <c r="O270" s="9">
        <v>2E-3</v>
      </c>
      <c r="P270" s="9">
        <v>2.0750000000000001E-2</v>
      </c>
      <c r="Q270" s="9"/>
      <c r="R270" s="11">
        <v>23895.340690496501</v>
      </c>
      <c r="S270" s="11">
        <v>5388.0220733448004</v>
      </c>
      <c r="T270" s="11"/>
      <c r="U270" s="11">
        <v>0</v>
      </c>
      <c r="V270" s="11">
        <v>2107.9161644073201</v>
      </c>
      <c r="W270" s="11">
        <v>7225.8175183644398</v>
      </c>
      <c r="X270" s="11">
        <v>9173.5849343795308</v>
      </c>
      <c r="Y270" s="11"/>
      <c r="Z270" s="11"/>
      <c r="AA270" s="9">
        <v>2.8440909052552801E-3</v>
      </c>
      <c r="AB270" s="28">
        <f t="shared" si="60"/>
        <v>14721.755756116559</v>
      </c>
      <c r="AC270" s="14">
        <f t="shared" si="61"/>
        <v>0.3659904540330523</v>
      </c>
      <c r="AD270" s="14">
        <f t="shared" si="62"/>
        <v>0.14318374787134533</v>
      </c>
      <c r="AE270" s="9">
        <f t="shared" si="63"/>
        <v>5.2414706081911123E-4</v>
      </c>
      <c r="AF270" s="9">
        <f t="shared" si="64"/>
        <v>2.0505819148237316E-4</v>
      </c>
      <c r="AG270" s="26">
        <f t="shared" si="65"/>
        <v>4.2762240525634774E-3</v>
      </c>
    </row>
    <row r="271" spans="1:33" x14ac:dyDescent="0.2">
      <c r="A271" s="6" t="s">
        <v>1462</v>
      </c>
      <c r="B271" s="6" t="s">
        <v>481</v>
      </c>
      <c r="C271" s="6"/>
      <c r="D271" s="7" t="s">
        <v>482</v>
      </c>
      <c r="E271" s="7" t="s">
        <v>1176</v>
      </c>
      <c r="F271" s="7" t="s">
        <v>1160</v>
      </c>
      <c r="G271" s="7" t="s">
        <v>1401</v>
      </c>
      <c r="H271" s="7" t="s">
        <v>6</v>
      </c>
      <c r="I271" s="7" t="s">
        <v>1178</v>
      </c>
      <c r="J271" s="7" t="s">
        <v>8</v>
      </c>
      <c r="K271" s="11">
        <v>375550242.60245895</v>
      </c>
      <c r="L271" s="9">
        <v>0.02</v>
      </c>
      <c r="M271" s="9"/>
      <c r="N271" s="7"/>
      <c r="O271" s="9">
        <v>2E-3</v>
      </c>
      <c r="P271" s="9">
        <v>2.0750000000000001E-2</v>
      </c>
      <c r="Q271" s="9"/>
      <c r="R271" s="11">
        <v>2913697</v>
      </c>
      <c r="S271" s="11">
        <v>755616</v>
      </c>
      <c r="T271" s="11"/>
      <c r="U271" s="11">
        <v>0</v>
      </c>
      <c r="V271" s="11">
        <v>226682</v>
      </c>
      <c r="W271" s="11">
        <v>525800</v>
      </c>
      <c r="X271" s="11">
        <v>1405599</v>
      </c>
      <c r="Y271" s="11"/>
      <c r="Z271" s="11"/>
      <c r="AA271" s="9">
        <v>1.72995498499937E-3</v>
      </c>
      <c r="AB271" s="28">
        <f t="shared" si="60"/>
        <v>1508098</v>
      </c>
      <c r="AC271" s="14">
        <f t="shared" si="61"/>
        <v>0.50103905714350128</v>
      </c>
      <c r="AD271" s="14">
        <f t="shared" si="62"/>
        <v>0.15030986049978184</v>
      </c>
      <c r="AE271" s="9">
        <f t="shared" si="63"/>
        <v>2.0120237302039558E-3</v>
      </c>
      <c r="AF271" s="9">
        <f t="shared" si="64"/>
        <v>6.0359966333440945E-4</v>
      </c>
      <c r="AG271" s="26">
        <f t="shared" si="65"/>
        <v>5.7456573569358103E-3</v>
      </c>
    </row>
    <row r="272" spans="1:33" x14ac:dyDescent="0.2">
      <c r="A272" s="6" t="s">
        <v>1462</v>
      </c>
      <c r="B272" s="6" t="s">
        <v>483</v>
      </c>
      <c r="C272" s="6"/>
      <c r="D272" s="7" t="s">
        <v>484</v>
      </c>
      <c r="E272" s="7" t="s">
        <v>1176</v>
      </c>
      <c r="F272" s="7" t="s">
        <v>1160</v>
      </c>
      <c r="G272" s="7" t="s">
        <v>1401</v>
      </c>
      <c r="H272" s="7" t="s">
        <v>6</v>
      </c>
      <c r="I272" s="7" t="s">
        <v>1178</v>
      </c>
      <c r="J272" s="7" t="s">
        <v>8</v>
      </c>
      <c r="K272" s="11">
        <v>1128182032.8278699</v>
      </c>
      <c r="L272" s="9">
        <v>0.02</v>
      </c>
      <c r="M272" s="9"/>
      <c r="N272" s="7"/>
      <c r="O272" s="9">
        <v>2E-3</v>
      </c>
      <c r="P272" s="9">
        <v>2.0750000000000001E-2</v>
      </c>
      <c r="Q272" s="9"/>
      <c r="R272" s="11">
        <v>8584031</v>
      </c>
      <c r="S272" s="11">
        <v>2274526</v>
      </c>
      <c r="T272" s="11"/>
      <c r="U272" s="11">
        <v>0</v>
      </c>
      <c r="V272" s="11">
        <v>682359</v>
      </c>
      <c r="W272" s="11">
        <v>1034800</v>
      </c>
      <c r="X272" s="11">
        <v>4592346</v>
      </c>
      <c r="Y272" s="11"/>
      <c r="Z272" s="11"/>
      <c r="AA272" s="9"/>
      <c r="AB272" s="28">
        <f t="shared" si="60"/>
        <v>3991685</v>
      </c>
      <c r="AC272" s="14">
        <f t="shared" si="61"/>
        <v>0.56981600502043628</v>
      </c>
      <c r="AD272" s="14">
        <f t="shared" si="62"/>
        <v>0.17094510213105493</v>
      </c>
      <c r="AE272" s="9">
        <f t="shared" si="63"/>
        <v>2.016098407717712E-3</v>
      </c>
      <c r="AF272" s="9">
        <f t="shared" si="64"/>
        <v>6.0483058597345129E-4</v>
      </c>
      <c r="AG272" s="26">
        <f t="shared" si="65"/>
        <v>3.5381568610825618E-3</v>
      </c>
    </row>
    <row r="273" spans="1:33" x14ac:dyDescent="0.2">
      <c r="A273" s="6" t="s">
        <v>1462</v>
      </c>
      <c r="B273" s="6" t="s">
        <v>485</v>
      </c>
      <c r="C273" s="6"/>
      <c r="D273" s="7" t="s">
        <v>486</v>
      </c>
      <c r="E273" s="7" t="s">
        <v>1176</v>
      </c>
      <c r="F273" s="7" t="s">
        <v>1160</v>
      </c>
      <c r="G273" s="7" t="s">
        <v>1401</v>
      </c>
      <c r="H273" s="7" t="s">
        <v>6</v>
      </c>
      <c r="I273" s="7" t="s">
        <v>1178</v>
      </c>
      <c r="J273" s="7" t="s">
        <v>8</v>
      </c>
      <c r="K273" s="11">
        <v>568132207</v>
      </c>
      <c r="L273" s="9">
        <v>0.02</v>
      </c>
      <c r="M273" s="9"/>
      <c r="N273" s="7"/>
      <c r="O273" s="9">
        <v>2E-3</v>
      </c>
      <c r="P273" s="9">
        <v>2.0750000000000001E-2</v>
      </c>
      <c r="Q273" s="9"/>
      <c r="R273" s="11">
        <v>6515906</v>
      </c>
      <c r="S273" s="11">
        <v>1142718</v>
      </c>
      <c r="T273" s="11"/>
      <c r="U273" s="11">
        <v>0</v>
      </c>
      <c r="V273" s="11">
        <v>342815</v>
      </c>
      <c r="W273" s="11">
        <v>673800</v>
      </c>
      <c r="X273" s="11">
        <v>4356573</v>
      </c>
      <c r="Y273" s="11"/>
      <c r="Z273" s="11"/>
      <c r="AA273" s="9"/>
      <c r="AB273" s="28">
        <f t="shared" si="60"/>
        <v>2159333</v>
      </c>
      <c r="AC273" s="14">
        <f t="shared" si="61"/>
        <v>0.52919952596473074</v>
      </c>
      <c r="AD273" s="14">
        <f t="shared" si="62"/>
        <v>0.15875967254703188</v>
      </c>
      <c r="AE273" s="9">
        <f t="shared" si="63"/>
        <v>2.0113593032052837E-3</v>
      </c>
      <c r="AF273" s="9">
        <f t="shared" si="64"/>
        <v>6.0340708690010954E-4</v>
      </c>
      <c r="AG273" s="26">
        <f t="shared" si="65"/>
        <v>3.8007579457645497E-3</v>
      </c>
    </row>
    <row r="274" spans="1:33" x14ac:dyDescent="0.2">
      <c r="A274" s="6" t="s">
        <v>1462</v>
      </c>
      <c r="B274" s="6" t="s">
        <v>504</v>
      </c>
      <c r="C274" s="6"/>
      <c r="D274" s="7" t="s">
        <v>505</v>
      </c>
      <c r="E274" s="7" t="s">
        <v>1176</v>
      </c>
      <c r="F274" s="7" t="s">
        <v>1160</v>
      </c>
      <c r="G274" s="7" t="s">
        <v>1402</v>
      </c>
      <c r="H274" s="7" t="s">
        <v>1339</v>
      </c>
      <c r="I274" s="7" t="s">
        <v>1178</v>
      </c>
      <c r="J274" s="7" t="s">
        <v>8</v>
      </c>
      <c r="K274" s="11">
        <v>11179689930.950401</v>
      </c>
      <c r="L274" s="9">
        <v>0.02</v>
      </c>
      <c r="M274" s="9">
        <v>0.2</v>
      </c>
      <c r="N274" s="7" t="s">
        <v>9</v>
      </c>
      <c r="O274" s="9">
        <v>2E-3</v>
      </c>
      <c r="P274" s="9">
        <v>2.0750000000000001E-2</v>
      </c>
      <c r="Q274" s="9"/>
      <c r="R274" s="11">
        <v>97908251</v>
      </c>
      <c r="S274" s="11">
        <v>-17271581</v>
      </c>
      <c r="T274" s="11"/>
      <c r="U274" s="11">
        <v>93730963</v>
      </c>
      <c r="V274" s="11">
        <v>11275450</v>
      </c>
      <c r="W274" s="11">
        <v>7798997</v>
      </c>
      <c r="X274" s="11">
        <v>2374422</v>
      </c>
      <c r="Y274" s="11"/>
      <c r="Z274" s="11"/>
      <c r="AA274" s="9">
        <v>5.7000000000000002E-3</v>
      </c>
      <c r="AB274" s="28">
        <f t="shared" si="60"/>
        <v>95533829</v>
      </c>
      <c r="AC274" s="14">
        <f t="shared" si="61"/>
        <v>-0.18079020992658004</v>
      </c>
      <c r="AD274" s="14">
        <f t="shared" si="62"/>
        <v>0.11802573096907902</v>
      </c>
      <c r="AE274" s="9">
        <f t="shared" si="63"/>
        <v>-1.5449069792342371E-3</v>
      </c>
      <c r="AF274" s="9">
        <f t="shared" si="64"/>
        <v>1.0085655389050184E-3</v>
      </c>
      <c r="AG274" s="26">
        <f t="shared" si="65"/>
        <v>1.4245302203375021E-2</v>
      </c>
    </row>
    <row r="275" spans="1:33" x14ac:dyDescent="0.2">
      <c r="A275" s="6" t="s">
        <v>1462</v>
      </c>
      <c r="B275" s="6" t="s">
        <v>487</v>
      </c>
      <c r="C275" s="6"/>
      <c r="D275" s="7" t="s">
        <v>488</v>
      </c>
      <c r="E275" s="7" t="s">
        <v>1176</v>
      </c>
      <c r="F275" s="7" t="s">
        <v>1160</v>
      </c>
      <c r="G275" s="7" t="s">
        <v>1402</v>
      </c>
      <c r="H275" s="7" t="s">
        <v>1231</v>
      </c>
      <c r="I275" s="7" t="s">
        <v>1178</v>
      </c>
      <c r="J275" s="7" t="s">
        <v>8</v>
      </c>
      <c r="K275" s="11">
        <v>2871354993.6405001</v>
      </c>
      <c r="L275" s="9">
        <v>0.02</v>
      </c>
      <c r="M275" s="9"/>
      <c r="N275" s="7"/>
      <c r="O275" s="9">
        <v>2E-3</v>
      </c>
      <c r="P275" s="9">
        <v>2.0750000000000001E-2</v>
      </c>
      <c r="Q275" s="9"/>
      <c r="R275" s="11">
        <v>37255770</v>
      </c>
      <c r="S275" s="11">
        <v>9206080</v>
      </c>
      <c r="T275" s="11"/>
      <c r="U275" s="11">
        <v>19982845</v>
      </c>
      <c r="V275" s="11">
        <v>2638873</v>
      </c>
      <c r="W275" s="11">
        <v>4456029</v>
      </c>
      <c r="X275" s="11">
        <v>971943</v>
      </c>
      <c r="Y275" s="11"/>
      <c r="Z275" s="11"/>
      <c r="AA275" s="9"/>
      <c r="AB275" s="28">
        <f t="shared" si="60"/>
        <v>36283827</v>
      </c>
      <c r="AC275" s="14">
        <f t="shared" si="61"/>
        <v>0.25372406278973825</v>
      </c>
      <c r="AD275" s="14">
        <f t="shared" si="62"/>
        <v>7.2728629204411102E-2</v>
      </c>
      <c r="AE275" s="9">
        <f t="shared" si="63"/>
        <v>3.2061796679232276E-3</v>
      </c>
      <c r="AF275" s="9">
        <f t="shared" si="64"/>
        <v>9.1903404693762945E-4</v>
      </c>
      <c r="AG275" s="26">
        <f t="shared" si="65"/>
        <v>1.2636482455273454E-2</v>
      </c>
    </row>
    <row r="276" spans="1:33" x14ac:dyDescent="0.2">
      <c r="A276" s="6" t="s">
        <v>1462</v>
      </c>
      <c r="B276" s="6" t="s">
        <v>1398</v>
      </c>
      <c r="C276" s="6" t="s">
        <v>475</v>
      </c>
      <c r="D276" s="7" t="s">
        <v>476</v>
      </c>
      <c r="E276" s="7" t="s">
        <v>1176</v>
      </c>
      <c r="F276" s="7" t="s">
        <v>1160</v>
      </c>
      <c r="G276" s="7" t="s">
        <v>1399</v>
      </c>
      <c r="H276" s="7" t="s">
        <v>269</v>
      </c>
      <c r="I276" s="7" t="s">
        <v>1178</v>
      </c>
      <c r="J276" s="7" t="s">
        <v>8</v>
      </c>
      <c r="K276" s="11">
        <v>184507773518.52499</v>
      </c>
      <c r="L276" s="9">
        <v>0.03</v>
      </c>
      <c r="M276" s="9"/>
      <c r="N276" s="7"/>
      <c r="O276" s="9">
        <v>2E-3</v>
      </c>
      <c r="P276" s="9">
        <v>7.5000000000000002E-4</v>
      </c>
      <c r="Q276" s="9"/>
      <c r="R276" s="11">
        <v>7656030738.012392</v>
      </c>
      <c r="S276" s="11">
        <v>1243174802.7751999</v>
      </c>
      <c r="T276" s="11"/>
      <c r="U276" s="11">
        <v>1880153753</v>
      </c>
      <c r="V276" s="11">
        <v>110841016.03121001</v>
      </c>
      <c r="W276" s="11">
        <v>430037503</v>
      </c>
      <c r="X276" s="11">
        <v>60196481.069652803</v>
      </c>
      <c r="Y276" s="11"/>
      <c r="Z276" s="11">
        <v>3931627181.8275962</v>
      </c>
      <c r="AA276" s="9"/>
      <c r="AB276" s="28">
        <f t="shared" si="60"/>
        <v>3664207074.8064098</v>
      </c>
      <c r="AC276" s="14">
        <f t="shared" si="61"/>
        <v>0.33927525857442986</v>
      </c>
      <c r="AD276" s="14">
        <f t="shared" si="62"/>
        <v>3.0249659412893863E-2</v>
      </c>
      <c r="AE276" s="9">
        <f t="shared" si="63"/>
        <v>6.7377909291739535E-3</v>
      </c>
      <c r="AF276" s="9">
        <f t="shared" si="64"/>
        <v>6.0073900366090164E-4</v>
      </c>
      <c r="AG276" s="26">
        <f t="shared" si="65"/>
        <v>1.9859364215017831E-2</v>
      </c>
    </row>
    <row r="277" spans="1:33" x14ac:dyDescent="0.2">
      <c r="A277" s="6" t="s">
        <v>1462</v>
      </c>
      <c r="B277" s="6" t="s">
        <v>1398</v>
      </c>
      <c r="C277" s="6" t="s">
        <v>477</v>
      </c>
      <c r="D277" s="7" t="s">
        <v>478</v>
      </c>
      <c r="E277" s="7" t="s">
        <v>1176</v>
      </c>
      <c r="F277" s="7" t="s">
        <v>1160</v>
      </c>
      <c r="G277" s="7" t="s">
        <v>1399</v>
      </c>
      <c r="H277" s="7" t="s">
        <v>269</v>
      </c>
      <c r="I277" s="7" t="s">
        <v>1178</v>
      </c>
      <c r="J277" s="7" t="s">
        <v>8</v>
      </c>
      <c r="K277" s="11">
        <v>30520715081.0205</v>
      </c>
      <c r="L277" s="9">
        <v>0.03</v>
      </c>
      <c r="M277" s="9"/>
      <c r="N277" s="7"/>
      <c r="O277" s="9">
        <v>2E-3</v>
      </c>
      <c r="P277" s="9">
        <v>7.5000000000000002E-4</v>
      </c>
      <c r="Q277" s="9"/>
      <c r="R277" s="11">
        <v>996534335.76280439</v>
      </c>
      <c r="S277" s="11">
        <v>193526450</v>
      </c>
      <c r="T277" s="11"/>
      <c r="U277" s="11">
        <v>53222068</v>
      </c>
      <c r="V277" s="11">
        <v>18334983.968790501</v>
      </c>
      <c r="W277" s="11">
        <v>71135496</v>
      </c>
      <c r="X277" s="11">
        <v>9957518.9303471688</v>
      </c>
      <c r="Y277" s="11"/>
      <c r="Z277" s="11">
        <v>650357818.17240298</v>
      </c>
      <c r="AA277" s="9"/>
      <c r="AB277" s="28">
        <f t="shared" si="60"/>
        <v>336218997.96879053</v>
      </c>
      <c r="AC277" s="14">
        <f t="shared" si="61"/>
        <v>0.57559641533987338</v>
      </c>
      <c r="AD277" s="14">
        <f t="shared" si="62"/>
        <v>5.4532861258757434E-2</v>
      </c>
      <c r="AE277" s="9">
        <f t="shared" si="63"/>
        <v>6.340822929156914E-3</v>
      </c>
      <c r="AF277" s="9">
        <f t="shared" si="64"/>
        <v>6.0073900366090132E-4</v>
      </c>
      <c r="AG277" s="26">
        <f t="shared" si="65"/>
        <v>1.1016091761816893E-2</v>
      </c>
    </row>
    <row r="278" spans="1:33" x14ac:dyDescent="0.2">
      <c r="A278" s="6" t="s">
        <v>1462</v>
      </c>
      <c r="B278" s="6" t="s">
        <v>489</v>
      </c>
      <c r="C278" s="6"/>
      <c r="D278" s="7" t="s">
        <v>490</v>
      </c>
      <c r="E278" s="7" t="s">
        <v>1176</v>
      </c>
      <c r="F278" s="7" t="s">
        <v>1160</v>
      </c>
      <c r="G278" s="7" t="s">
        <v>1402</v>
      </c>
      <c r="H278" s="7" t="s">
        <v>341</v>
      </c>
      <c r="I278" s="7" t="s">
        <v>1178</v>
      </c>
      <c r="J278" s="7" t="s">
        <v>8</v>
      </c>
      <c r="K278" s="11">
        <v>1429889941.25207</v>
      </c>
      <c r="L278" s="9">
        <v>0.02</v>
      </c>
      <c r="M278" s="9"/>
      <c r="N278" s="7"/>
      <c r="O278" s="9">
        <v>2E-3</v>
      </c>
      <c r="P278" s="9">
        <v>2.0250000000000001E-2</v>
      </c>
      <c r="Q278" s="9"/>
      <c r="R278" s="11">
        <v>8254372</v>
      </c>
      <c r="S278" s="11">
        <v>702808</v>
      </c>
      <c r="T278" s="11"/>
      <c r="U278" s="11">
        <v>1973409</v>
      </c>
      <c r="V278" s="11">
        <v>1442211</v>
      </c>
      <c r="W278" s="11">
        <v>2992255</v>
      </c>
      <c r="X278" s="11">
        <v>1143689</v>
      </c>
      <c r="Y278" s="11"/>
      <c r="Z278" s="11"/>
      <c r="AA278" s="9"/>
      <c r="AB278" s="28">
        <f t="shared" ref="AB278:AB309" si="66">+S278+U278+V278+W278</f>
        <v>7110683</v>
      </c>
      <c r="AC278" s="14">
        <f t="shared" ref="AC278:AC309" si="67">+S278/AB278</f>
        <v>9.8838325376057412E-2</v>
      </c>
      <c r="AD278" s="14">
        <f t="shared" ref="AD278:AD309" si="68">+V278/AB278</f>
        <v>0.20282313246139647</v>
      </c>
      <c r="AE278" s="9">
        <f t="shared" ref="AE278:AE309" si="69">+S278/K278</f>
        <v>4.915119546785487E-4</v>
      </c>
      <c r="AF278" s="9">
        <f t="shared" ref="AF278:AF309" si="70">+V278/K278</f>
        <v>1.0086167881824116E-3</v>
      </c>
      <c r="AG278" s="26">
        <f t="shared" ref="AG278:AG309" si="71">+AB278/K278+AA278</f>
        <v>4.9728883285755521E-3</v>
      </c>
    </row>
    <row r="279" spans="1:33" x14ac:dyDescent="0.2">
      <c r="A279" s="6" t="s">
        <v>1462</v>
      </c>
      <c r="B279" s="6" t="s">
        <v>491</v>
      </c>
      <c r="C279" s="6"/>
      <c r="D279" s="7" t="s">
        <v>492</v>
      </c>
      <c r="E279" s="7" t="s">
        <v>1176</v>
      </c>
      <c r="F279" s="7" t="s">
        <v>1160</v>
      </c>
      <c r="G279" s="7" t="s">
        <v>1402</v>
      </c>
      <c r="H279" s="7" t="s">
        <v>6</v>
      </c>
      <c r="I279" s="7" t="s">
        <v>408</v>
      </c>
      <c r="J279" s="7" t="s">
        <v>8</v>
      </c>
      <c r="K279" s="11">
        <v>803300430.35950398</v>
      </c>
      <c r="L279" s="9">
        <v>0.02</v>
      </c>
      <c r="M279" s="9">
        <v>0.2</v>
      </c>
      <c r="N279" s="7" t="s">
        <v>9</v>
      </c>
      <c r="O279" s="9">
        <v>2E-3</v>
      </c>
      <c r="P279" s="9">
        <v>2.0750000000000001E-2</v>
      </c>
      <c r="Q279" s="9"/>
      <c r="R279" s="11">
        <v>25330796</v>
      </c>
      <c r="S279" s="11">
        <v>12646207</v>
      </c>
      <c r="T279" s="11"/>
      <c r="U279" s="11">
        <v>6702725</v>
      </c>
      <c r="V279" s="11">
        <v>809821</v>
      </c>
      <c r="W279" s="11">
        <v>3150355</v>
      </c>
      <c r="X279" s="11">
        <v>2021688</v>
      </c>
      <c r="Y279" s="11"/>
      <c r="Z279" s="11"/>
      <c r="AA279" s="9"/>
      <c r="AB279" s="28">
        <f t="shared" si="66"/>
        <v>23309108</v>
      </c>
      <c r="AC279" s="14">
        <f t="shared" si="67"/>
        <v>0.54254358425041405</v>
      </c>
      <c r="AD279" s="14">
        <f t="shared" si="68"/>
        <v>3.474268513406862E-2</v>
      </c>
      <c r="AE279" s="9">
        <f t="shared" si="69"/>
        <v>1.574281118502625E-2</v>
      </c>
      <c r="AF279" s="9">
        <f t="shared" si="70"/>
        <v>1.0081172241344098E-3</v>
      </c>
      <c r="AG279" s="26">
        <f t="shared" si="71"/>
        <v>2.9016675603632365E-2</v>
      </c>
    </row>
    <row r="280" spans="1:33" x14ac:dyDescent="0.2">
      <c r="A280" s="6" t="s">
        <v>1462</v>
      </c>
      <c r="B280" s="6" t="s">
        <v>500</v>
      </c>
      <c r="C280" s="6"/>
      <c r="D280" s="7" t="s">
        <v>501</v>
      </c>
      <c r="E280" s="7" t="s">
        <v>1176</v>
      </c>
      <c r="F280" s="7" t="s">
        <v>1160</v>
      </c>
      <c r="G280" s="7" t="s">
        <v>1402</v>
      </c>
      <c r="H280" s="7" t="s">
        <v>17</v>
      </c>
      <c r="I280" s="7" t="s">
        <v>408</v>
      </c>
      <c r="J280" s="7" t="s">
        <v>8</v>
      </c>
      <c r="K280" s="11">
        <v>1929729537.6652899</v>
      </c>
      <c r="L280" s="9">
        <v>0.02</v>
      </c>
      <c r="M280" s="9"/>
      <c r="N280" s="7"/>
      <c r="O280" s="9">
        <v>2E-3</v>
      </c>
      <c r="P280" s="9">
        <v>2.0250000000000001E-2</v>
      </c>
      <c r="Q280" s="9"/>
      <c r="R280" s="11">
        <v>36934995</v>
      </c>
      <c r="S280" s="11">
        <v>29210004</v>
      </c>
      <c r="T280" s="11"/>
      <c r="U280" s="11">
        <v>0</v>
      </c>
      <c r="V280" s="11">
        <v>1947334</v>
      </c>
      <c r="W280" s="11">
        <v>3572496</v>
      </c>
      <c r="X280" s="11">
        <v>2205161</v>
      </c>
      <c r="Y280" s="11"/>
      <c r="Z280" s="11"/>
      <c r="AA280" s="9"/>
      <c r="AB280" s="28">
        <f t="shared" si="66"/>
        <v>34729834</v>
      </c>
      <c r="AC280" s="14">
        <f t="shared" si="67"/>
        <v>0.84106373788023292</v>
      </c>
      <c r="AD280" s="14">
        <f t="shared" si="68"/>
        <v>5.6070927376157341E-2</v>
      </c>
      <c r="AE280" s="9">
        <f t="shared" si="69"/>
        <v>1.5136838313279969E-2</v>
      </c>
      <c r="AF280" s="9">
        <f t="shared" si="70"/>
        <v>1.0091227615015984E-3</v>
      </c>
      <c r="AG280" s="26">
        <f t="shared" si="71"/>
        <v>1.7997254704417476E-2</v>
      </c>
    </row>
    <row r="281" spans="1:33" x14ac:dyDescent="0.2">
      <c r="A281" s="6" t="s">
        <v>1462</v>
      </c>
      <c r="B281" s="6" t="s">
        <v>506</v>
      </c>
      <c r="C281" s="6"/>
      <c r="D281" s="7" t="s">
        <v>507</v>
      </c>
      <c r="E281" s="7" t="s">
        <v>1176</v>
      </c>
      <c r="F281" s="7" t="s">
        <v>1160</v>
      </c>
      <c r="G281" s="7" t="s">
        <v>5</v>
      </c>
      <c r="H281" s="7" t="s">
        <v>17</v>
      </c>
      <c r="I281" s="7" t="s">
        <v>408</v>
      </c>
      <c r="J281" s="7" t="s">
        <v>8</v>
      </c>
      <c r="K281" s="11">
        <v>3387819555.46281</v>
      </c>
      <c r="L281" s="9">
        <v>2.5000000000000001E-2</v>
      </c>
      <c r="M281" s="9">
        <v>0.2</v>
      </c>
      <c r="N281" s="7" t="s">
        <v>9</v>
      </c>
      <c r="O281" s="9">
        <v>2E-3</v>
      </c>
      <c r="P281" s="9">
        <v>2.0250000000000001E-2</v>
      </c>
      <c r="Q281" s="9"/>
      <c r="R281" s="11">
        <v>78844864</v>
      </c>
      <c r="S281" s="11">
        <v>42113215</v>
      </c>
      <c r="T281" s="11"/>
      <c r="U281" s="11">
        <v>9073581</v>
      </c>
      <c r="V281" s="11">
        <v>3412453</v>
      </c>
      <c r="W281" s="11">
        <v>4878838</v>
      </c>
      <c r="X281" s="11">
        <v>19366777</v>
      </c>
      <c r="Y281" s="11"/>
      <c r="Z281" s="11"/>
      <c r="AA281" s="9">
        <v>3.7562099818066498E-4</v>
      </c>
      <c r="AB281" s="28">
        <f t="shared" si="66"/>
        <v>59478087</v>
      </c>
      <c r="AC281" s="14">
        <f t="shared" si="67"/>
        <v>0.7080458892364847</v>
      </c>
      <c r="AD281" s="14">
        <f t="shared" si="68"/>
        <v>5.7373281020285674E-2</v>
      </c>
      <c r="AE281" s="9">
        <f t="shared" si="69"/>
        <v>1.2430772746468463E-2</v>
      </c>
      <c r="AF281" s="9">
        <f t="shared" si="70"/>
        <v>1.0072711796286402E-3</v>
      </c>
      <c r="AG281" s="26">
        <f t="shared" si="71"/>
        <v>1.7932071696415891E-2</v>
      </c>
    </row>
    <row r="282" spans="1:33" x14ac:dyDescent="0.2">
      <c r="A282" s="6" t="s">
        <v>1462</v>
      </c>
      <c r="B282" s="6" t="s">
        <v>502</v>
      </c>
      <c r="C282" s="6"/>
      <c r="D282" s="7" t="s">
        <v>503</v>
      </c>
      <c r="E282" s="7" t="s">
        <v>1176</v>
      </c>
      <c r="F282" s="7" t="s">
        <v>1160</v>
      </c>
      <c r="G282" s="7" t="s">
        <v>201</v>
      </c>
      <c r="H282" s="7" t="s">
        <v>1403</v>
      </c>
      <c r="I282" s="7" t="s">
        <v>1178</v>
      </c>
      <c r="J282" s="7" t="s">
        <v>8</v>
      </c>
      <c r="K282" s="11">
        <v>1221486012.14463</v>
      </c>
      <c r="L282" s="9">
        <v>0.02</v>
      </c>
      <c r="M282" s="9"/>
      <c r="N282" s="7"/>
      <c r="O282" s="9">
        <v>2E-3</v>
      </c>
      <c r="P282" s="9">
        <v>2.0250000000000001E-2</v>
      </c>
      <c r="Q282" s="9"/>
      <c r="R282" s="11">
        <v>11757546</v>
      </c>
      <c r="S282" s="11">
        <v>6163125</v>
      </c>
      <c r="T282" s="11"/>
      <c r="U282" s="11">
        <v>0</v>
      </c>
      <c r="V282" s="11">
        <v>152100</v>
      </c>
      <c r="W282" s="11">
        <v>3022389</v>
      </c>
      <c r="X282" s="11">
        <v>2419924</v>
      </c>
      <c r="Y282" s="11"/>
      <c r="Z282" s="11"/>
      <c r="AA282" s="9"/>
      <c r="AB282" s="28">
        <f t="shared" si="66"/>
        <v>9337614</v>
      </c>
      <c r="AC282" s="14">
        <f t="shared" si="67"/>
        <v>0.66003210241931187</v>
      </c>
      <c r="AD282" s="14">
        <f t="shared" si="68"/>
        <v>1.6288957757302883E-2</v>
      </c>
      <c r="AE282" s="9">
        <f t="shared" si="69"/>
        <v>5.0455960516314581E-3</v>
      </c>
      <c r="AF282" s="9">
        <f t="shared" si="70"/>
        <v>1.2452045990518523E-4</v>
      </c>
      <c r="AG282" s="26">
        <f t="shared" si="71"/>
        <v>7.6444706751945847E-3</v>
      </c>
    </row>
    <row r="283" spans="1:33" x14ac:dyDescent="0.2">
      <c r="A283" s="6" t="s">
        <v>1462</v>
      </c>
      <c r="B283" s="6" t="s">
        <v>1405</v>
      </c>
      <c r="C283" s="6"/>
      <c r="D283" s="7" t="s">
        <v>1406</v>
      </c>
      <c r="E283" s="7" t="s">
        <v>1176</v>
      </c>
      <c r="F283" s="7" t="s">
        <v>1160</v>
      </c>
      <c r="G283" s="7" t="s">
        <v>24</v>
      </c>
      <c r="H283" s="7" t="s">
        <v>495</v>
      </c>
      <c r="I283" s="7" t="s">
        <v>1178</v>
      </c>
      <c r="J283" s="7" t="s">
        <v>30</v>
      </c>
      <c r="K283" s="11">
        <v>3464201.3263223101</v>
      </c>
      <c r="L283" s="9">
        <v>0.01</v>
      </c>
      <c r="M283" s="9"/>
      <c r="N283" s="7"/>
      <c r="O283" s="9">
        <v>2E-3</v>
      </c>
      <c r="P283" s="9">
        <v>2.0750000000000001E-2</v>
      </c>
      <c r="Q283" s="9"/>
      <c r="R283" s="11">
        <v>22049.7</v>
      </c>
      <c r="S283" s="11">
        <v>3144.55</v>
      </c>
      <c r="T283" s="11"/>
      <c r="U283" s="11">
        <v>7315.67</v>
      </c>
      <c r="V283" s="11">
        <v>3486.83</v>
      </c>
      <c r="W283" s="11">
        <v>8099.5999999999995</v>
      </c>
      <c r="X283" s="11">
        <v>3.0499999999999972</v>
      </c>
      <c r="Y283" s="11"/>
      <c r="Z283" s="11"/>
      <c r="AA283" s="9">
        <v>6.7999999999999996E-3</v>
      </c>
      <c r="AB283" s="28">
        <f t="shared" si="66"/>
        <v>22046.65</v>
      </c>
      <c r="AC283" s="14">
        <f t="shared" si="67"/>
        <v>0.14263164698491607</v>
      </c>
      <c r="AD283" s="14">
        <f t="shared" si="68"/>
        <v>0.15815690819240111</v>
      </c>
      <c r="AE283" s="9">
        <f t="shared" si="69"/>
        <v>9.0772726634174563E-4</v>
      </c>
      <c r="AF283" s="9">
        <f t="shared" si="70"/>
        <v>1.0065321473973665E-3</v>
      </c>
      <c r="AG283" s="26">
        <f t="shared" si="71"/>
        <v>1.3164136469922007E-2</v>
      </c>
    </row>
    <row r="284" spans="1:33" x14ac:dyDescent="0.2">
      <c r="A284" s="6" t="s">
        <v>1462</v>
      </c>
      <c r="B284" s="6" t="s">
        <v>493</v>
      </c>
      <c r="C284" s="6"/>
      <c r="D284" s="7" t="s">
        <v>494</v>
      </c>
      <c r="E284" s="7" t="s">
        <v>1176</v>
      </c>
      <c r="F284" s="7" t="s">
        <v>1160</v>
      </c>
      <c r="G284" s="7" t="s">
        <v>24</v>
      </c>
      <c r="H284" s="7" t="s">
        <v>495</v>
      </c>
      <c r="I284" s="7" t="s">
        <v>1178</v>
      </c>
      <c r="J284" s="7" t="s">
        <v>27</v>
      </c>
      <c r="K284" s="11">
        <v>16948111.534586798</v>
      </c>
      <c r="L284" s="9">
        <v>0.02</v>
      </c>
      <c r="M284" s="9"/>
      <c r="N284" s="7"/>
      <c r="O284" s="9">
        <v>2E-3</v>
      </c>
      <c r="P284" s="9">
        <v>2.0750000000000001E-2</v>
      </c>
      <c r="Q284" s="9"/>
      <c r="R284" s="11">
        <v>81708.009999999995</v>
      </c>
      <c r="S284" s="11">
        <v>15486.78</v>
      </c>
      <c r="T284" s="11"/>
      <c r="U284" s="11">
        <v>35876.57</v>
      </c>
      <c r="V284" s="11">
        <v>17125.82</v>
      </c>
      <c r="W284" s="11">
        <v>11391.769999999999</v>
      </c>
      <c r="X284" s="11">
        <v>1827.07</v>
      </c>
      <c r="Y284" s="11"/>
      <c r="Z284" s="11"/>
      <c r="AA284" s="9">
        <v>7.1000000000000004E-3</v>
      </c>
      <c r="AB284" s="28">
        <f t="shared" si="66"/>
        <v>79880.94</v>
      </c>
      <c r="AC284" s="14">
        <f t="shared" si="67"/>
        <v>0.19387328191180525</v>
      </c>
      <c r="AD284" s="14">
        <f t="shared" si="68"/>
        <v>0.21439181862406725</v>
      </c>
      <c r="AE284" s="9">
        <f t="shared" si="69"/>
        <v>9.1377614363673558E-4</v>
      </c>
      <c r="AF284" s="9">
        <f t="shared" si="70"/>
        <v>1.0104854434696481E-3</v>
      </c>
      <c r="AG284" s="26">
        <f t="shared" si="71"/>
        <v>1.1813264946184905E-2</v>
      </c>
    </row>
    <row r="285" spans="1:33" x14ac:dyDescent="0.2">
      <c r="A285" s="6" t="s">
        <v>1462</v>
      </c>
      <c r="B285" s="6" t="s">
        <v>496</v>
      </c>
      <c r="C285" s="6"/>
      <c r="D285" s="7" t="s">
        <v>497</v>
      </c>
      <c r="E285" s="7" t="s">
        <v>1176</v>
      </c>
      <c r="F285" s="7" t="s">
        <v>1160</v>
      </c>
      <c r="G285" s="7" t="s">
        <v>1402</v>
      </c>
      <c r="H285" s="7" t="s">
        <v>1319</v>
      </c>
      <c r="I285" s="7" t="s">
        <v>1178</v>
      </c>
      <c r="J285" s="7" t="s">
        <v>8</v>
      </c>
      <c r="K285" s="11">
        <v>1363993190.2809899</v>
      </c>
      <c r="L285" s="9">
        <v>0.02</v>
      </c>
      <c r="M285" s="9"/>
      <c r="N285" s="7"/>
      <c r="O285" s="9">
        <v>2E-3</v>
      </c>
      <c r="P285" s="9">
        <v>2.0750000000000001E-2</v>
      </c>
      <c r="Q285" s="9"/>
      <c r="R285" s="11">
        <v>11420263</v>
      </c>
      <c r="S285" s="11">
        <v>1996487</v>
      </c>
      <c r="T285" s="11"/>
      <c r="U285" s="11">
        <v>4389120</v>
      </c>
      <c r="V285" s="11">
        <v>1375627</v>
      </c>
      <c r="W285" s="11">
        <v>3147488</v>
      </c>
      <c r="X285" s="11">
        <v>511541</v>
      </c>
      <c r="Y285" s="11"/>
      <c r="Z285" s="11"/>
      <c r="AA285" s="9"/>
      <c r="AB285" s="28">
        <f t="shared" si="66"/>
        <v>10908722</v>
      </c>
      <c r="AC285" s="14">
        <f t="shared" si="67"/>
        <v>0.18301749737503623</v>
      </c>
      <c r="AD285" s="14">
        <f t="shared" si="68"/>
        <v>0.12610340606351506</v>
      </c>
      <c r="AE285" s="9">
        <f t="shared" si="69"/>
        <v>1.4637074541323134E-3</v>
      </c>
      <c r="AF285" s="9">
        <f t="shared" si="70"/>
        <v>1.0085292285928595E-3</v>
      </c>
      <c r="AG285" s="26">
        <f t="shared" si="71"/>
        <v>7.997636702095811E-3</v>
      </c>
    </row>
    <row r="286" spans="1:33" x14ac:dyDescent="0.2">
      <c r="A286" s="6" t="s">
        <v>1462</v>
      </c>
      <c r="B286" s="6" t="s">
        <v>498</v>
      </c>
      <c r="C286" s="6"/>
      <c r="D286" s="7" t="s">
        <v>499</v>
      </c>
      <c r="E286" s="7" t="s">
        <v>1176</v>
      </c>
      <c r="F286" s="7" t="s">
        <v>1160</v>
      </c>
      <c r="G286" s="7" t="s">
        <v>5</v>
      </c>
      <c r="H286" s="7" t="s">
        <v>449</v>
      </c>
      <c r="I286" s="7" t="s">
        <v>408</v>
      </c>
      <c r="J286" s="7" t="s">
        <v>8</v>
      </c>
      <c r="K286" s="11">
        <v>3817589493.87603</v>
      </c>
      <c r="L286" s="9">
        <v>2.5000000000000001E-2</v>
      </c>
      <c r="M286" s="9">
        <v>0.2</v>
      </c>
      <c r="N286" s="7" t="s">
        <v>9</v>
      </c>
      <c r="O286" s="9">
        <v>2E-3</v>
      </c>
      <c r="P286" s="9">
        <v>2.0250000000000001E-2</v>
      </c>
      <c r="Q286" s="9"/>
      <c r="R286" s="11">
        <v>78742985</v>
      </c>
      <c r="S286" s="11">
        <v>51579320</v>
      </c>
      <c r="T286" s="11"/>
      <c r="U286" s="11">
        <v>461710</v>
      </c>
      <c r="V286" s="11">
        <v>3849034</v>
      </c>
      <c r="W286" s="11">
        <v>5370048</v>
      </c>
      <c r="X286" s="11">
        <v>17482873</v>
      </c>
      <c r="Y286" s="11"/>
      <c r="Z286" s="11"/>
      <c r="AA286" s="9"/>
      <c r="AB286" s="28">
        <f t="shared" si="66"/>
        <v>61260112</v>
      </c>
      <c r="AC286" s="14">
        <f t="shared" si="67"/>
        <v>0.8419723424599681</v>
      </c>
      <c r="AD286" s="14">
        <f t="shared" si="68"/>
        <v>6.283099841541262E-2</v>
      </c>
      <c r="AE286" s="9">
        <f t="shared" si="69"/>
        <v>1.3510965514427559E-2</v>
      </c>
      <c r="AF286" s="9">
        <f t="shared" si="70"/>
        <v>1.0082367436767131E-3</v>
      </c>
      <c r="AG286" s="26">
        <f t="shared" si="71"/>
        <v>1.6046804429410273E-2</v>
      </c>
    </row>
    <row r="287" spans="1:33" x14ac:dyDescent="0.2">
      <c r="A287" s="6" t="s">
        <v>1463</v>
      </c>
      <c r="B287" s="6" t="s">
        <v>508</v>
      </c>
      <c r="C287" s="6" t="s">
        <v>508</v>
      </c>
      <c r="D287" s="7" t="s">
        <v>509</v>
      </c>
      <c r="E287" s="7" t="s">
        <v>1181</v>
      </c>
      <c r="F287" s="7" t="s">
        <v>1160</v>
      </c>
      <c r="G287" s="7" t="s">
        <v>673</v>
      </c>
      <c r="H287" s="7" t="s">
        <v>1421</v>
      </c>
      <c r="I287" s="7" t="s">
        <v>1178</v>
      </c>
      <c r="J287" s="7" t="s">
        <v>8</v>
      </c>
      <c r="K287" s="11">
        <v>71916556</v>
      </c>
      <c r="L287" s="9">
        <v>1.4999999999999999E-2</v>
      </c>
      <c r="M287" s="9">
        <v>0.25</v>
      </c>
      <c r="N287" s="7" t="s">
        <v>9</v>
      </c>
      <c r="O287" s="9">
        <v>5.0000000000000001E-4</v>
      </c>
      <c r="P287" s="9">
        <v>7.5000000000000002E-4</v>
      </c>
      <c r="Q287" s="9">
        <v>2.5000000000000001E-2</v>
      </c>
      <c r="R287" s="11">
        <v>1123383</v>
      </c>
      <c r="S287" s="11">
        <v>0</v>
      </c>
      <c r="T287" s="11">
        <v>0</v>
      </c>
      <c r="U287" s="11">
        <v>0</v>
      </c>
      <c r="V287" s="11">
        <v>36064</v>
      </c>
      <c r="W287" s="11">
        <v>1042645</v>
      </c>
      <c r="X287" s="11">
        <v>44674</v>
      </c>
      <c r="Y287" s="11"/>
      <c r="Z287" s="11"/>
      <c r="AA287" s="9"/>
      <c r="AB287" s="28">
        <f t="shared" si="66"/>
        <v>1078709</v>
      </c>
      <c r="AC287" s="14">
        <f t="shared" si="67"/>
        <v>0</v>
      </c>
      <c r="AD287" s="14">
        <f t="shared" si="68"/>
        <v>3.3432556880493257E-2</v>
      </c>
      <c r="AE287" s="9">
        <f t="shared" si="69"/>
        <v>0</v>
      </c>
      <c r="AF287" s="9">
        <f t="shared" si="70"/>
        <v>5.0147006483458416E-4</v>
      </c>
      <c r="AG287" s="26">
        <f t="shared" si="71"/>
        <v>1.499945297714201E-2</v>
      </c>
    </row>
    <row r="288" spans="1:33" x14ac:dyDescent="0.2">
      <c r="A288" s="6" t="s">
        <v>1463</v>
      </c>
      <c r="B288" s="6" t="s">
        <v>510</v>
      </c>
      <c r="C288" s="6" t="s">
        <v>510</v>
      </c>
      <c r="D288" s="7" t="s">
        <v>511</v>
      </c>
      <c r="E288" s="7" t="s">
        <v>1181</v>
      </c>
      <c r="F288" s="7" t="s">
        <v>1160</v>
      </c>
      <c r="G288" s="7" t="s">
        <v>673</v>
      </c>
      <c r="H288" s="7" t="s">
        <v>1420</v>
      </c>
      <c r="I288" s="7" t="s">
        <v>408</v>
      </c>
      <c r="J288" s="7" t="s">
        <v>8</v>
      </c>
      <c r="K288" s="11">
        <v>469285067</v>
      </c>
      <c r="L288" s="9">
        <v>0.02</v>
      </c>
      <c r="M288" s="9">
        <v>0.2</v>
      </c>
      <c r="N288" s="7" t="s">
        <v>9</v>
      </c>
      <c r="O288" s="9">
        <v>5.9999999999999995E-4</v>
      </c>
      <c r="P288" s="9">
        <v>7.5000000000000002E-4</v>
      </c>
      <c r="Q288" s="9">
        <v>1.4999999999999999E-2</v>
      </c>
      <c r="R288" s="11">
        <v>12465417</v>
      </c>
      <c r="S288" s="11">
        <v>9354789</v>
      </c>
      <c r="T288" s="11">
        <v>0</v>
      </c>
      <c r="U288" s="11">
        <v>0</v>
      </c>
      <c r="V288" s="11">
        <v>280646</v>
      </c>
      <c r="W288" s="11">
        <v>2049163</v>
      </c>
      <c r="X288" s="11">
        <v>780819</v>
      </c>
      <c r="Y288" s="11"/>
      <c r="Z288" s="11"/>
      <c r="AA288" s="9"/>
      <c r="AB288" s="28">
        <f t="shared" si="66"/>
        <v>11684598</v>
      </c>
      <c r="AC288" s="14">
        <f t="shared" si="67"/>
        <v>0.80060854468420739</v>
      </c>
      <c r="AD288" s="14">
        <f t="shared" si="68"/>
        <v>2.4018455748327842E-2</v>
      </c>
      <c r="AE288" s="9">
        <f t="shared" si="69"/>
        <v>1.9934128865003922E-2</v>
      </c>
      <c r="AF288" s="9">
        <f t="shared" si="70"/>
        <v>5.9802883094935556E-4</v>
      </c>
      <c r="AG288" s="26">
        <f t="shared" si="71"/>
        <v>2.4898721100793091E-2</v>
      </c>
    </row>
    <row r="289" spans="1:33" x14ac:dyDescent="0.2">
      <c r="A289" s="6" t="s">
        <v>1463</v>
      </c>
      <c r="B289" s="6" t="s">
        <v>512</v>
      </c>
      <c r="C289" s="6" t="s">
        <v>512</v>
      </c>
      <c r="D289" s="7" t="s">
        <v>513</v>
      </c>
      <c r="E289" s="7" t="s">
        <v>1181</v>
      </c>
      <c r="F289" s="7" t="s">
        <v>1160</v>
      </c>
      <c r="G289" s="7" t="s">
        <v>673</v>
      </c>
      <c r="H289" s="7" t="s">
        <v>202</v>
      </c>
      <c r="I289" s="7" t="s">
        <v>408</v>
      </c>
      <c r="J289" s="7" t="s">
        <v>8</v>
      </c>
      <c r="K289" s="11">
        <v>1988793444</v>
      </c>
      <c r="L289" s="9">
        <v>8.0000000000000002E-3</v>
      </c>
      <c r="M289" s="9">
        <v>0.2</v>
      </c>
      <c r="N289" s="7" t="s">
        <v>9</v>
      </c>
      <c r="O289" s="9">
        <v>5.0000000000000001E-4</v>
      </c>
      <c r="P289" s="9">
        <v>7.5000000000000002E-4</v>
      </c>
      <c r="Q289" s="9">
        <v>1.4999999999999999E-2</v>
      </c>
      <c r="R289" s="11">
        <v>28891101</v>
      </c>
      <c r="S289" s="11">
        <v>14556719</v>
      </c>
      <c r="T289" s="11">
        <v>11387464</v>
      </c>
      <c r="U289" s="11">
        <v>0</v>
      </c>
      <c r="V289" s="11">
        <v>995430</v>
      </c>
      <c r="W289" s="11">
        <v>1761424</v>
      </c>
      <c r="X289" s="11">
        <v>190064</v>
      </c>
      <c r="Y289" s="11"/>
      <c r="Z289" s="11"/>
      <c r="AA289" s="9"/>
      <c r="AB289" s="28">
        <f t="shared" si="66"/>
        <v>17313573</v>
      </c>
      <c r="AC289" s="14">
        <f t="shared" si="67"/>
        <v>0.84076920460034443</v>
      </c>
      <c r="AD289" s="14">
        <f t="shared" si="68"/>
        <v>5.7494198337916733E-2</v>
      </c>
      <c r="AE289" s="9">
        <f t="shared" si="69"/>
        <v>7.3193719759667509E-3</v>
      </c>
      <c r="AF289" s="9">
        <f t="shared" si="70"/>
        <v>5.0051955018411652E-4</v>
      </c>
      <c r="AG289" s="26">
        <f t="shared" si="71"/>
        <v>8.7055662076086365E-3</v>
      </c>
    </row>
    <row r="290" spans="1:33" x14ac:dyDescent="0.2">
      <c r="A290" s="6" t="s">
        <v>1463</v>
      </c>
      <c r="B290" s="6" t="s">
        <v>514</v>
      </c>
      <c r="C290" s="6" t="s">
        <v>514</v>
      </c>
      <c r="D290" s="7" t="s">
        <v>515</v>
      </c>
      <c r="E290" s="7" t="s">
        <v>1181</v>
      </c>
      <c r="F290" s="7" t="s">
        <v>1160</v>
      </c>
      <c r="G290" s="7" t="s">
        <v>1165</v>
      </c>
      <c r="H290" s="7" t="s">
        <v>1420</v>
      </c>
      <c r="I290" s="7" t="s">
        <v>1178</v>
      </c>
      <c r="J290" s="7" t="s">
        <v>27</v>
      </c>
      <c r="K290" s="11">
        <v>45093853</v>
      </c>
      <c r="L290" s="9">
        <v>0.02</v>
      </c>
      <c r="M290" s="9">
        <v>0.2</v>
      </c>
      <c r="N290" s="7" t="s">
        <v>9</v>
      </c>
      <c r="O290" s="9">
        <v>5.0000000000000001E-4</v>
      </c>
      <c r="P290" s="9">
        <v>7.5000000000000002E-4</v>
      </c>
      <c r="Q290" s="9">
        <v>1.4999999999999999E-2</v>
      </c>
      <c r="R290" s="11">
        <v>1012165</v>
      </c>
      <c r="S290" s="11">
        <v>0</v>
      </c>
      <c r="T290" s="11">
        <v>0</v>
      </c>
      <c r="U290" s="11">
        <v>0</v>
      </c>
      <c r="V290" s="11">
        <v>15035</v>
      </c>
      <c r="W290" s="11">
        <v>854177</v>
      </c>
      <c r="X290" s="11">
        <v>142953</v>
      </c>
      <c r="Y290" s="11"/>
      <c r="Z290" s="11"/>
      <c r="AA290" s="9">
        <v>3.4680000000000003E-4</v>
      </c>
      <c r="AB290" s="28">
        <f t="shared" si="66"/>
        <v>869212</v>
      </c>
      <c r="AC290" s="14">
        <f t="shared" si="67"/>
        <v>0</v>
      </c>
      <c r="AD290" s="14">
        <f t="shared" si="68"/>
        <v>1.7297276153573581E-2</v>
      </c>
      <c r="AE290" s="9">
        <f t="shared" si="69"/>
        <v>0</v>
      </c>
      <c r="AF290" s="9">
        <f t="shared" si="70"/>
        <v>3.3341573185152311E-4</v>
      </c>
      <c r="AG290" s="26">
        <f t="shared" si="71"/>
        <v>1.9622420559635922E-2</v>
      </c>
    </row>
    <row r="291" spans="1:33" x14ac:dyDescent="0.2">
      <c r="A291" s="6" t="s">
        <v>1463</v>
      </c>
      <c r="B291" s="6" t="s">
        <v>516</v>
      </c>
      <c r="C291" s="6" t="s">
        <v>516</v>
      </c>
      <c r="D291" s="7" t="s">
        <v>517</v>
      </c>
      <c r="E291" s="7" t="s">
        <v>1181</v>
      </c>
      <c r="F291" s="7" t="s">
        <v>1160</v>
      </c>
      <c r="G291" s="7" t="s">
        <v>673</v>
      </c>
      <c r="H291" s="7" t="s">
        <v>202</v>
      </c>
      <c r="I291" s="7" t="s">
        <v>408</v>
      </c>
      <c r="J291" s="7" t="s">
        <v>8</v>
      </c>
      <c r="K291" s="11">
        <v>2254322640</v>
      </c>
      <c r="L291" s="9">
        <v>8.0000000000000002E-3</v>
      </c>
      <c r="M291" s="9">
        <v>0.2</v>
      </c>
      <c r="N291" s="7" t="s">
        <v>9</v>
      </c>
      <c r="O291" s="9">
        <v>5.0000000000000001E-4</v>
      </c>
      <c r="P291" s="9">
        <v>7.5000000000000002E-4</v>
      </c>
      <c r="Q291" s="9">
        <v>1.4999999999999999E-2</v>
      </c>
      <c r="R291" s="11">
        <v>21144982</v>
      </c>
      <c r="S291" s="11">
        <v>17988167</v>
      </c>
      <c r="T291" s="11">
        <v>0</v>
      </c>
      <c r="U291" s="11">
        <v>0</v>
      </c>
      <c r="V291" s="11">
        <v>1124262</v>
      </c>
      <c r="W291" s="11">
        <v>1753317</v>
      </c>
      <c r="X291" s="11">
        <v>279236</v>
      </c>
      <c r="Y291" s="11"/>
      <c r="Z291" s="11"/>
      <c r="AA291" s="9"/>
      <c r="AB291" s="28">
        <f t="shared" si="66"/>
        <v>20865746</v>
      </c>
      <c r="AC291" s="14">
        <f t="shared" si="67"/>
        <v>0.86209076828597453</v>
      </c>
      <c r="AD291" s="14">
        <f t="shared" si="68"/>
        <v>5.3880747901369069E-2</v>
      </c>
      <c r="AE291" s="9">
        <f t="shared" si="69"/>
        <v>7.9794110571501861E-3</v>
      </c>
      <c r="AF291" s="9">
        <f t="shared" si="70"/>
        <v>4.9871388418474118E-4</v>
      </c>
      <c r="AG291" s="26">
        <f t="shared" si="71"/>
        <v>9.2558827338042431E-3</v>
      </c>
    </row>
    <row r="292" spans="1:33" x14ac:dyDescent="0.2">
      <c r="A292" s="6" t="s">
        <v>1463</v>
      </c>
      <c r="B292" s="6" t="s">
        <v>518</v>
      </c>
      <c r="C292" s="6" t="s">
        <v>518</v>
      </c>
      <c r="D292" s="7" t="s">
        <v>519</v>
      </c>
      <c r="E292" s="7" t="s">
        <v>1181</v>
      </c>
      <c r="F292" s="7" t="s">
        <v>1160</v>
      </c>
      <c r="G292" s="7" t="s">
        <v>1166</v>
      </c>
      <c r="H292" s="7" t="s">
        <v>1186</v>
      </c>
      <c r="I292" s="7" t="s">
        <v>1178</v>
      </c>
      <c r="J292" s="7" t="s">
        <v>8</v>
      </c>
      <c r="K292" s="11">
        <v>1099724413</v>
      </c>
      <c r="L292" s="9">
        <v>0</v>
      </c>
      <c r="M292" s="9">
        <v>0.2</v>
      </c>
      <c r="N292" s="7" t="s">
        <v>9</v>
      </c>
      <c r="O292" s="9">
        <v>4.0000000000000002E-4</v>
      </c>
      <c r="P292" s="9">
        <v>7.5000000000000002E-4</v>
      </c>
      <c r="Q292" s="9">
        <v>5.0000000000000001E-3</v>
      </c>
      <c r="R292" s="11">
        <v>9613927</v>
      </c>
      <c r="S292" s="11">
        <v>0</v>
      </c>
      <c r="T292" s="11">
        <v>6792862</v>
      </c>
      <c r="U292" s="11">
        <v>0</v>
      </c>
      <c r="V292" s="11">
        <v>439713</v>
      </c>
      <c r="W292" s="11">
        <v>2322149</v>
      </c>
      <c r="X292" s="11">
        <v>59203</v>
      </c>
      <c r="Y292" s="11"/>
      <c r="Z292" s="11"/>
      <c r="AA292" s="9">
        <v>1.002926E-2</v>
      </c>
      <c r="AB292" s="28">
        <f t="shared" si="66"/>
        <v>2761862</v>
      </c>
      <c r="AC292" s="14">
        <f t="shared" si="67"/>
        <v>0</v>
      </c>
      <c r="AD292" s="14">
        <f t="shared" si="68"/>
        <v>0.15920889602739022</v>
      </c>
      <c r="AE292" s="9">
        <f t="shared" si="69"/>
        <v>0</v>
      </c>
      <c r="AF292" s="9">
        <f t="shared" si="70"/>
        <v>3.998392640938853E-4</v>
      </c>
      <c r="AG292" s="26">
        <f t="shared" si="71"/>
        <v>1.2540672829752283E-2</v>
      </c>
    </row>
    <row r="293" spans="1:33" x14ac:dyDescent="0.2">
      <c r="A293" s="6" t="s">
        <v>1463</v>
      </c>
      <c r="B293" s="6" t="s">
        <v>520</v>
      </c>
      <c r="C293" s="6" t="s">
        <v>520</v>
      </c>
      <c r="D293" s="7" t="s">
        <v>521</v>
      </c>
      <c r="E293" s="7" t="s">
        <v>1181</v>
      </c>
      <c r="F293" s="7" t="s">
        <v>1160</v>
      </c>
      <c r="G293" s="7" t="s">
        <v>1166</v>
      </c>
      <c r="H293" s="7" t="s">
        <v>1420</v>
      </c>
      <c r="I293" s="7" t="s">
        <v>1178</v>
      </c>
      <c r="J293" s="7" t="s">
        <v>8</v>
      </c>
      <c r="K293" s="11">
        <v>1344528012</v>
      </c>
      <c r="L293" s="9">
        <v>0.01</v>
      </c>
      <c r="M293" s="9">
        <v>0.2</v>
      </c>
      <c r="N293" s="7" t="s">
        <v>9</v>
      </c>
      <c r="O293" s="9">
        <v>1.5E-3</v>
      </c>
      <c r="P293" s="9">
        <v>7.5000000000000002E-4</v>
      </c>
      <c r="Q293" s="9">
        <v>5.0000000000000001E-3</v>
      </c>
      <c r="R293" s="11">
        <v>16816515.000016998</v>
      </c>
      <c r="S293" s="11">
        <v>13415145</v>
      </c>
      <c r="T293" s="11">
        <v>0</v>
      </c>
      <c r="U293" s="11">
        <v>0</v>
      </c>
      <c r="V293" s="11">
        <v>937919.00001700001</v>
      </c>
      <c r="W293" s="11">
        <v>2357038</v>
      </c>
      <c r="X293" s="11">
        <v>106413</v>
      </c>
      <c r="Y293" s="11"/>
      <c r="Z293" s="11"/>
      <c r="AA293" s="9">
        <v>3.0304879999999999E-2</v>
      </c>
      <c r="AB293" s="28">
        <f t="shared" si="66"/>
        <v>16710102.000017</v>
      </c>
      <c r="AC293" s="14">
        <f t="shared" si="67"/>
        <v>0.80281646395613571</v>
      </c>
      <c r="AD293" s="14">
        <f t="shared" si="68"/>
        <v>5.6128861452554017E-2</v>
      </c>
      <c r="AE293" s="9">
        <f t="shared" si="69"/>
        <v>9.9775868410839769E-3</v>
      </c>
      <c r="AF293" s="9">
        <f t="shared" si="70"/>
        <v>6.9758234238782076E-4</v>
      </c>
      <c r="AG293" s="26">
        <f t="shared" si="71"/>
        <v>4.2733108977662235E-2</v>
      </c>
    </row>
    <row r="294" spans="1:33" x14ac:dyDescent="0.2">
      <c r="A294" s="6" t="s">
        <v>1463</v>
      </c>
      <c r="B294" s="6" t="s">
        <v>522</v>
      </c>
      <c r="C294" s="6" t="s">
        <v>522</v>
      </c>
      <c r="D294" s="7" t="s">
        <v>523</v>
      </c>
      <c r="E294" s="7" t="s">
        <v>1181</v>
      </c>
      <c r="F294" s="7" t="s">
        <v>1160</v>
      </c>
      <c r="G294" s="7" t="s">
        <v>1165</v>
      </c>
      <c r="H294" s="7" t="s">
        <v>1420</v>
      </c>
      <c r="I294" s="7" t="s">
        <v>1178</v>
      </c>
      <c r="J294" s="7" t="s">
        <v>8</v>
      </c>
      <c r="K294" s="11">
        <v>140451312</v>
      </c>
      <c r="L294" s="9">
        <v>0.02</v>
      </c>
      <c r="M294" s="9">
        <v>0.25</v>
      </c>
      <c r="N294" s="7" t="s">
        <v>9</v>
      </c>
      <c r="O294" s="9">
        <v>4.0000000000000002E-4</v>
      </c>
      <c r="P294" s="9">
        <v>7.5000000000000002E-4</v>
      </c>
      <c r="Q294" s="9">
        <v>1.4999999999999999E-2</v>
      </c>
      <c r="R294" s="11">
        <v>5139690</v>
      </c>
      <c r="S294" s="11">
        <v>2799924</v>
      </c>
      <c r="T294" s="11">
        <v>1190905</v>
      </c>
      <c r="U294" s="11">
        <v>0</v>
      </c>
      <c r="V294" s="11">
        <v>56010</v>
      </c>
      <c r="W294" s="11">
        <v>1015057</v>
      </c>
      <c r="X294" s="11">
        <v>77794</v>
      </c>
      <c r="Y294" s="11"/>
      <c r="Z294" s="11"/>
      <c r="AA294" s="9">
        <v>1.4696500000000001E-3</v>
      </c>
      <c r="AB294" s="28">
        <f t="shared" si="66"/>
        <v>3870991</v>
      </c>
      <c r="AC294" s="14">
        <f t="shared" si="67"/>
        <v>0.72330935411629738</v>
      </c>
      <c r="AD294" s="14">
        <f t="shared" si="68"/>
        <v>1.4469163064445255E-2</v>
      </c>
      <c r="AE294" s="9">
        <f t="shared" si="69"/>
        <v>1.9935192915819824E-2</v>
      </c>
      <c r="AF294" s="9">
        <f t="shared" si="70"/>
        <v>3.9878587962211416E-4</v>
      </c>
      <c r="AG294" s="26">
        <f t="shared" si="71"/>
        <v>2.903073821539524E-2</v>
      </c>
    </row>
    <row r="295" spans="1:33" x14ac:dyDescent="0.2">
      <c r="A295" s="6" t="s">
        <v>1180</v>
      </c>
      <c r="B295" s="6" t="s">
        <v>586</v>
      </c>
      <c r="C295" s="6" t="s">
        <v>587</v>
      </c>
      <c r="D295" s="7" t="s">
        <v>588</v>
      </c>
      <c r="E295" s="7" t="s">
        <v>1181</v>
      </c>
      <c r="F295" s="7" t="s">
        <v>1160</v>
      </c>
      <c r="G295" s="7" t="s">
        <v>1166</v>
      </c>
      <c r="H295" s="7" t="s">
        <v>1187</v>
      </c>
      <c r="I295" s="7" t="s">
        <v>408</v>
      </c>
      <c r="J295" s="7" t="s">
        <v>8</v>
      </c>
      <c r="K295" s="11">
        <v>325941908</v>
      </c>
      <c r="L295" s="9">
        <v>0.03</v>
      </c>
      <c r="M295" s="9">
        <v>0</v>
      </c>
      <c r="N295" s="7"/>
      <c r="O295" s="9">
        <v>6.9999999999999999E-4</v>
      </c>
      <c r="P295" s="9">
        <v>3.0000000000000001E-3</v>
      </c>
      <c r="Q295" s="9">
        <v>0</v>
      </c>
      <c r="R295" s="11">
        <v>5490991</v>
      </c>
      <c r="S295" s="11">
        <v>635188</v>
      </c>
      <c r="T295" s="11">
        <v>0</v>
      </c>
      <c r="U295" s="11">
        <v>3599410</v>
      </c>
      <c r="V295" s="11">
        <v>228016</v>
      </c>
      <c r="W295" s="11">
        <v>970508</v>
      </c>
      <c r="X295" s="11">
        <v>57869</v>
      </c>
      <c r="Y295" s="11">
        <v>0</v>
      </c>
      <c r="Z295" s="11">
        <v>0</v>
      </c>
      <c r="AA295" s="9">
        <v>1.06E-2</v>
      </c>
      <c r="AB295" s="28">
        <f t="shared" si="66"/>
        <v>5433122</v>
      </c>
      <c r="AC295" s="14">
        <f t="shared" si="67"/>
        <v>0.11691031418031843</v>
      </c>
      <c r="AD295" s="14">
        <f t="shared" si="68"/>
        <v>4.1967767335244821E-2</v>
      </c>
      <c r="AE295" s="9">
        <f t="shared" si="69"/>
        <v>1.9487767126895508E-3</v>
      </c>
      <c r="AF295" s="9">
        <f t="shared" si="70"/>
        <v>6.9956024188212089E-4</v>
      </c>
      <c r="AG295" s="26">
        <f t="shared" si="71"/>
        <v>2.7268988757346291E-2</v>
      </c>
    </row>
    <row r="296" spans="1:33" x14ac:dyDescent="0.2">
      <c r="A296" s="6" t="s">
        <v>1180</v>
      </c>
      <c r="B296" s="6" t="s">
        <v>568</v>
      </c>
      <c r="C296" s="6" t="s">
        <v>569</v>
      </c>
      <c r="D296" s="7" t="s">
        <v>570</v>
      </c>
      <c r="E296" s="7" t="s">
        <v>1181</v>
      </c>
      <c r="F296" s="7" t="s">
        <v>1160</v>
      </c>
      <c r="G296" s="7" t="s">
        <v>1166</v>
      </c>
      <c r="H296" s="7" t="s">
        <v>202</v>
      </c>
      <c r="I296" s="7" t="s">
        <v>408</v>
      </c>
      <c r="J296" s="7" t="s">
        <v>8</v>
      </c>
      <c r="K296" s="11">
        <v>4594194395</v>
      </c>
      <c r="L296" s="9">
        <v>0.02</v>
      </c>
      <c r="M296" s="9">
        <v>0</v>
      </c>
      <c r="N296" s="7"/>
      <c r="O296" s="9">
        <v>8.0000000000000004E-4</v>
      </c>
      <c r="P296" s="9">
        <v>3.0000000000000001E-3</v>
      </c>
      <c r="Q296" s="9">
        <v>0</v>
      </c>
      <c r="R296" s="11">
        <v>22179871</v>
      </c>
      <c r="S296" s="11">
        <v>13741826</v>
      </c>
      <c r="T296" s="11">
        <v>0</v>
      </c>
      <c r="U296" s="11">
        <v>0</v>
      </c>
      <c r="V296" s="11">
        <v>3664486</v>
      </c>
      <c r="W296" s="11">
        <v>4765569</v>
      </c>
      <c r="X296" s="11">
        <v>7990</v>
      </c>
      <c r="Y296" s="11">
        <v>0</v>
      </c>
      <c r="Z296" s="11">
        <v>0</v>
      </c>
      <c r="AA296" s="9">
        <v>9.1000000000000004E-3</v>
      </c>
      <c r="AB296" s="28">
        <f t="shared" si="66"/>
        <v>22171881</v>
      </c>
      <c r="AC296" s="14">
        <f t="shared" si="67"/>
        <v>0.61978620578019517</v>
      </c>
      <c r="AD296" s="14">
        <f t="shared" si="68"/>
        <v>0.16527627944602444</v>
      </c>
      <c r="AE296" s="9">
        <f t="shared" si="69"/>
        <v>2.9911285458350746E-3</v>
      </c>
      <c r="AF296" s="9">
        <f t="shared" si="70"/>
        <v>7.976340757344031E-4</v>
      </c>
      <c r="AG296" s="26">
        <f t="shared" si="71"/>
        <v>1.3926065049430718E-2</v>
      </c>
    </row>
    <row r="297" spans="1:33" x14ac:dyDescent="0.2">
      <c r="A297" s="6" t="s">
        <v>1180</v>
      </c>
      <c r="B297" s="6" t="s">
        <v>1190</v>
      </c>
      <c r="C297" s="6" t="s">
        <v>1191</v>
      </c>
      <c r="D297" s="7" t="s">
        <v>567</v>
      </c>
      <c r="E297" s="7" t="s">
        <v>1181</v>
      </c>
      <c r="F297" s="7" t="s">
        <v>1160</v>
      </c>
      <c r="G297" s="7" t="s">
        <v>1166</v>
      </c>
      <c r="H297" s="7" t="s">
        <v>202</v>
      </c>
      <c r="I297" s="7" t="s">
        <v>408</v>
      </c>
      <c r="J297" s="7" t="s">
        <v>8</v>
      </c>
      <c r="K297" s="11">
        <v>428299904</v>
      </c>
      <c r="L297" s="9">
        <v>0.02</v>
      </c>
      <c r="M297" s="9">
        <v>0</v>
      </c>
      <c r="N297" s="7"/>
      <c r="O297" s="9">
        <v>6.9999999999999999E-4</v>
      </c>
      <c r="P297" s="9">
        <v>3.0000000000000001E-3</v>
      </c>
      <c r="Q297" s="9">
        <v>0</v>
      </c>
      <c r="R297" s="11">
        <v>9524065</v>
      </c>
      <c r="S297" s="11">
        <v>1185018</v>
      </c>
      <c r="T297" s="11">
        <v>0</v>
      </c>
      <c r="U297" s="11">
        <v>6715102</v>
      </c>
      <c r="V297" s="11">
        <v>298599</v>
      </c>
      <c r="W297" s="11">
        <v>1213615</v>
      </c>
      <c r="X297" s="11">
        <v>111731</v>
      </c>
      <c r="Y297" s="11">
        <v>0</v>
      </c>
      <c r="Z297" s="11">
        <v>0</v>
      </c>
      <c r="AA297" s="9">
        <v>1.67E-2</v>
      </c>
      <c r="AB297" s="28">
        <f t="shared" si="66"/>
        <v>9412334</v>
      </c>
      <c r="AC297" s="14">
        <f t="shared" si="67"/>
        <v>0.12590054709065784</v>
      </c>
      <c r="AD297" s="14">
        <f t="shared" si="68"/>
        <v>3.172422483095054E-2</v>
      </c>
      <c r="AE297" s="9">
        <f t="shared" si="69"/>
        <v>2.7667949232134314E-3</v>
      </c>
      <c r="AF297" s="9">
        <f t="shared" si="70"/>
        <v>6.9717269887597264E-4</v>
      </c>
      <c r="AG297" s="26">
        <f t="shared" si="71"/>
        <v>3.8676035745270676E-2</v>
      </c>
    </row>
    <row r="298" spans="1:33" x14ac:dyDescent="0.2">
      <c r="A298" s="6" t="s">
        <v>1180</v>
      </c>
      <c r="B298" s="6" t="s">
        <v>1209</v>
      </c>
      <c r="C298" s="6" t="s">
        <v>552</v>
      </c>
      <c r="D298" s="7" t="s">
        <v>553</v>
      </c>
      <c r="E298" s="7" t="s">
        <v>1181</v>
      </c>
      <c r="F298" s="7" t="s">
        <v>1160</v>
      </c>
      <c r="G298" s="7" t="s">
        <v>1166</v>
      </c>
      <c r="H298" s="7" t="s">
        <v>554</v>
      </c>
      <c r="I298" s="7" t="s">
        <v>408</v>
      </c>
      <c r="J298" s="7" t="s">
        <v>8</v>
      </c>
      <c r="K298" s="11">
        <v>1536224239</v>
      </c>
      <c r="L298" s="9">
        <v>0.02</v>
      </c>
      <c r="M298" s="9">
        <v>0</v>
      </c>
      <c r="N298" s="7"/>
      <c r="O298" s="9">
        <v>8.0000000000000004E-4</v>
      </c>
      <c r="P298" s="9">
        <v>3.0000000000000001E-3</v>
      </c>
      <c r="Q298" s="9">
        <v>0</v>
      </c>
      <c r="R298" s="11">
        <v>7829508</v>
      </c>
      <c r="S298" s="11">
        <v>4608836</v>
      </c>
      <c r="T298" s="11">
        <v>0</v>
      </c>
      <c r="U298" s="11">
        <v>0</v>
      </c>
      <c r="V298" s="11">
        <v>1229023</v>
      </c>
      <c r="W298" s="11">
        <v>1952352</v>
      </c>
      <c r="X298" s="11">
        <v>39297</v>
      </c>
      <c r="Y298" s="11">
        <v>0</v>
      </c>
      <c r="Z298" s="11">
        <v>0</v>
      </c>
      <c r="AA298" s="9">
        <v>5.0000000000000001E-3</v>
      </c>
      <c r="AB298" s="28">
        <f t="shared" si="66"/>
        <v>7790211</v>
      </c>
      <c r="AC298" s="14">
        <f t="shared" si="67"/>
        <v>0.5916188919658274</v>
      </c>
      <c r="AD298" s="14">
        <f t="shared" si="68"/>
        <v>0.15776504641530248</v>
      </c>
      <c r="AE298" s="9">
        <f t="shared" si="69"/>
        <v>3.000106288519511E-3</v>
      </c>
      <c r="AF298" s="9">
        <f t="shared" si="70"/>
        <v>8.0002838700164529E-4</v>
      </c>
      <c r="AG298" s="26">
        <f t="shared" si="71"/>
        <v>1.0071011641549811E-2</v>
      </c>
    </row>
    <row r="299" spans="1:33" x14ac:dyDescent="0.2">
      <c r="A299" s="6" t="s">
        <v>1180</v>
      </c>
      <c r="B299" s="6" t="s">
        <v>583</v>
      </c>
      <c r="C299" s="6" t="s">
        <v>584</v>
      </c>
      <c r="D299" s="7" t="s">
        <v>585</v>
      </c>
      <c r="E299" s="7" t="s">
        <v>1181</v>
      </c>
      <c r="F299" s="7" t="s">
        <v>1160</v>
      </c>
      <c r="G299" s="7" t="s">
        <v>1166</v>
      </c>
      <c r="H299" s="7" t="s">
        <v>1187</v>
      </c>
      <c r="I299" s="7" t="s">
        <v>408</v>
      </c>
      <c r="J299" s="7" t="s">
        <v>8</v>
      </c>
      <c r="K299" s="11">
        <v>4216806930</v>
      </c>
      <c r="L299" s="9">
        <v>0.02</v>
      </c>
      <c r="M299" s="9">
        <v>0</v>
      </c>
      <c r="N299" s="7"/>
      <c r="O299" s="9">
        <v>8.0000000000000004E-4</v>
      </c>
      <c r="P299" s="9">
        <v>3.0000000000000001E-3</v>
      </c>
      <c r="Q299" s="9">
        <v>0</v>
      </c>
      <c r="R299" s="11">
        <v>20712587</v>
      </c>
      <c r="S299" s="11">
        <v>12669250</v>
      </c>
      <c r="T299" s="11">
        <v>0</v>
      </c>
      <c r="U299" s="11">
        <v>0</v>
      </c>
      <c r="V299" s="11">
        <v>3378465</v>
      </c>
      <c r="W299" s="11">
        <v>4646590</v>
      </c>
      <c r="X299" s="11">
        <v>18282</v>
      </c>
      <c r="Y299" s="11">
        <v>0</v>
      </c>
      <c r="Z299" s="11">
        <v>0</v>
      </c>
      <c r="AA299" s="9">
        <v>2E-3</v>
      </c>
      <c r="AB299" s="28">
        <f t="shared" si="66"/>
        <v>20694305</v>
      </c>
      <c r="AC299" s="14">
        <f t="shared" si="67"/>
        <v>0.61220949435122374</v>
      </c>
      <c r="AD299" s="14">
        <f t="shared" si="68"/>
        <v>0.16325578462287088</v>
      </c>
      <c r="AE299" s="9">
        <f t="shared" si="69"/>
        <v>3.0044652767633353E-3</v>
      </c>
      <c r="AF299" s="9">
        <f t="shared" si="70"/>
        <v>8.0119034522645313E-4</v>
      </c>
      <c r="AG299" s="26">
        <f t="shared" si="71"/>
        <v>6.9075770704066829E-3</v>
      </c>
    </row>
    <row r="300" spans="1:33" x14ac:dyDescent="0.2">
      <c r="A300" s="6" t="s">
        <v>1180</v>
      </c>
      <c r="B300" s="6" t="s">
        <v>1198</v>
      </c>
      <c r="C300" s="6" t="s">
        <v>561</v>
      </c>
      <c r="D300" s="7" t="s">
        <v>562</v>
      </c>
      <c r="E300" s="7" t="s">
        <v>1181</v>
      </c>
      <c r="F300" s="7" t="s">
        <v>1160</v>
      </c>
      <c r="G300" s="7" t="s">
        <v>1166</v>
      </c>
      <c r="H300" s="7" t="s">
        <v>1186</v>
      </c>
      <c r="I300" s="7" t="s">
        <v>1178</v>
      </c>
      <c r="J300" s="7" t="s">
        <v>8</v>
      </c>
      <c r="K300" s="11">
        <v>108737172273</v>
      </c>
      <c r="L300" s="9">
        <v>2.5000000000000001E-2</v>
      </c>
      <c r="M300" s="9">
        <v>0</v>
      </c>
      <c r="N300" s="7"/>
      <c r="O300" s="9">
        <v>6.9999999999999999E-4</v>
      </c>
      <c r="P300" s="9">
        <v>3.0000000000000001E-3</v>
      </c>
      <c r="Q300" s="9">
        <v>0</v>
      </c>
      <c r="R300" s="11">
        <v>441557077</v>
      </c>
      <c r="S300" s="11">
        <v>48909477</v>
      </c>
      <c r="T300" s="11">
        <v>0</v>
      </c>
      <c r="U300" s="11">
        <v>277153703</v>
      </c>
      <c r="V300" s="11">
        <v>76081409</v>
      </c>
      <c r="W300" s="11">
        <v>39404498</v>
      </c>
      <c r="X300" s="11">
        <v>7990</v>
      </c>
      <c r="Y300" s="11">
        <v>0</v>
      </c>
      <c r="Z300" s="11">
        <v>0</v>
      </c>
      <c r="AA300" s="9">
        <v>1.12E-2</v>
      </c>
      <c r="AB300" s="28">
        <f t="shared" si="66"/>
        <v>441549087</v>
      </c>
      <c r="AC300" s="14">
        <f t="shared" si="67"/>
        <v>0.11076792691907435</v>
      </c>
      <c r="AD300" s="14">
        <f t="shared" si="68"/>
        <v>0.17230566485125581</v>
      </c>
      <c r="AE300" s="9">
        <f t="shared" si="69"/>
        <v>4.4979537335407125E-4</v>
      </c>
      <c r="AF300" s="9">
        <f t="shared" si="70"/>
        <v>6.996816949496065E-4</v>
      </c>
      <c r="AG300" s="26">
        <f t="shared" si="71"/>
        <v>1.5260700474088371E-2</v>
      </c>
    </row>
    <row r="301" spans="1:33" x14ac:dyDescent="0.2">
      <c r="A301" s="6" t="s">
        <v>1180</v>
      </c>
      <c r="B301" s="6" t="s">
        <v>1183</v>
      </c>
      <c r="C301" s="6" t="s">
        <v>565</v>
      </c>
      <c r="D301" s="7" t="s">
        <v>566</v>
      </c>
      <c r="E301" s="7" t="s">
        <v>1181</v>
      </c>
      <c r="F301" s="7" t="s">
        <v>1160</v>
      </c>
      <c r="G301" s="7" t="s">
        <v>673</v>
      </c>
      <c r="H301" s="7" t="s">
        <v>1184</v>
      </c>
      <c r="I301" s="7" t="s">
        <v>1178</v>
      </c>
      <c r="J301" s="7" t="s">
        <v>8</v>
      </c>
      <c r="K301" s="11">
        <v>10982597592</v>
      </c>
      <c r="L301" s="9">
        <v>1.4999999999999999E-2</v>
      </c>
      <c r="M301" s="9">
        <v>0</v>
      </c>
      <c r="N301" s="7"/>
      <c r="O301" s="9">
        <v>8.0000000000000004E-4</v>
      </c>
      <c r="P301" s="9">
        <v>3.0000000000000001E-3</v>
      </c>
      <c r="Q301" s="9">
        <v>0</v>
      </c>
      <c r="R301" s="11">
        <v>90019678</v>
      </c>
      <c r="S301" s="11">
        <v>10709060</v>
      </c>
      <c r="T301" s="11">
        <v>0</v>
      </c>
      <c r="U301" s="11">
        <v>60684671</v>
      </c>
      <c r="V301" s="11">
        <v>8786921</v>
      </c>
      <c r="W301" s="11">
        <v>9830168</v>
      </c>
      <c r="X301" s="11">
        <v>8858</v>
      </c>
      <c r="Y301" s="11">
        <v>0</v>
      </c>
      <c r="Z301" s="11">
        <v>0</v>
      </c>
      <c r="AA301" s="9">
        <v>0</v>
      </c>
      <c r="AB301" s="28">
        <f t="shared" si="66"/>
        <v>90010820</v>
      </c>
      <c r="AC301" s="14">
        <f t="shared" si="67"/>
        <v>0.11897525208636028</v>
      </c>
      <c r="AD301" s="14">
        <f t="shared" si="68"/>
        <v>9.7620719375737269E-2</v>
      </c>
      <c r="AE301" s="9">
        <f t="shared" si="69"/>
        <v>9.7509354324342616E-4</v>
      </c>
      <c r="AF301" s="9">
        <f t="shared" si="70"/>
        <v>8.0007675109580766E-4</v>
      </c>
      <c r="AG301" s="26">
        <f t="shared" si="71"/>
        <v>8.1957678268724105E-3</v>
      </c>
    </row>
    <row r="302" spans="1:33" x14ac:dyDescent="0.2">
      <c r="A302" s="6" t="s">
        <v>1180</v>
      </c>
      <c r="B302" s="6" t="s">
        <v>555</v>
      </c>
      <c r="C302" s="6" t="s">
        <v>556</v>
      </c>
      <c r="D302" s="7" t="s">
        <v>557</v>
      </c>
      <c r="E302" s="7" t="s">
        <v>1181</v>
      </c>
      <c r="F302" s="7" t="s">
        <v>1160</v>
      </c>
      <c r="G302" s="7" t="s">
        <v>1166</v>
      </c>
      <c r="H302" s="7" t="s">
        <v>1187</v>
      </c>
      <c r="I302" s="7" t="s">
        <v>1178</v>
      </c>
      <c r="J302" s="7" t="s">
        <v>8</v>
      </c>
      <c r="K302" s="11">
        <v>3250562195</v>
      </c>
      <c r="L302" s="9">
        <v>0.02</v>
      </c>
      <c r="M302" s="9">
        <v>0</v>
      </c>
      <c r="N302" s="7"/>
      <c r="O302" s="9">
        <v>8.0000000000000004E-4</v>
      </c>
      <c r="P302" s="9">
        <v>3.0000000000000001E-3</v>
      </c>
      <c r="Q302" s="9">
        <v>0</v>
      </c>
      <c r="R302" s="11">
        <v>20489087</v>
      </c>
      <c r="S302" s="11">
        <v>2438956</v>
      </c>
      <c r="T302" s="11">
        <v>0</v>
      </c>
      <c r="U302" s="11">
        <v>13820757</v>
      </c>
      <c r="V302" s="11">
        <v>2601553</v>
      </c>
      <c r="W302" s="11">
        <v>1625321</v>
      </c>
      <c r="X302" s="11">
        <v>2500</v>
      </c>
      <c r="Y302" s="11">
        <v>0</v>
      </c>
      <c r="Z302" s="11">
        <v>0</v>
      </c>
      <c r="AA302" s="9">
        <v>1.23E-2</v>
      </c>
      <c r="AB302" s="28">
        <f t="shared" si="66"/>
        <v>20486587</v>
      </c>
      <c r="AC302" s="14">
        <f t="shared" si="67"/>
        <v>0.11905135784696592</v>
      </c>
      <c r="AD302" s="14">
        <f t="shared" si="68"/>
        <v>0.12698811178260194</v>
      </c>
      <c r="AE302" s="9">
        <f t="shared" si="69"/>
        <v>7.5031820764776967E-4</v>
      </c>
      <c r="AF302" s="9">
        <f t="shared" si="70"/>
        <v>8.0033940098168162E-4</v>
      </c>
      <c r="AG302" s="26">
        <f t="shared" si="71"/>
        <v>1.86024750092499E-2</v>
      </c>
    </row>
    <row r="303" spans="1:33" x14ac:dyDescent="0.2">
      <c r="A303" s="6" t="s">
        <v>1180</v>
      </c>
      <c r="B303" s="6" t="s">
        <v>546</v>
      </c>
      <c r="C303" s="6" t="s">
        <v>547</v>
      </c>
      <c r="D303" s="7" t="s">
        <v>548</v>
      </c>
      <c r="E303" s="7" t="s">
        <v>1181</v>
      </c>
      <c r="F303" s="7" t="s">
        <v>1160</v>
      </c>
      <c r="G303" s="7" t="s">
        <v>1166</v>
      </c>
      <c r="H303" s="7" t="s">
        <v>1186</v>
      </c>
      <c r="I303" s="7" t="s">
        <v>1178</v>
      </c>
      <c r="J303" s="7" t="s">
        <v>8</v>
      </c>
      <c r="K303" s="11">
        <v>22239383955</v>
      </c>
      <c r="L303" s="9">
        <v>0.01</v>
      </c>
      <c r="M303" s="9">
        <v>0</v>
      </c>
      <c r="N303" s="7"/>
      <c r="O303" s="9">
        <v>8.0000000000000004E-4</v>
      </c>
      <c r="P303" s="9">
        <v>3.0000000000000001E-3</v>
      </c>
      <c r="Q303" s="9">
        <v>0</v>
      </c>
      <c r="R303" s="11">
        <v>94465759</v>
      </c>
      <c r="S303" s="11">
        <v>9999859</v>
      </c>
      <c r="T303" s="11">
        <v>0</v>
      </c>
      <c r="U303" s="11">
        <v>56665864</v>
      </c>
      <c r="V303" s="11">
        <v>17777525</v>
      </c>
      <c r="W303" s="11">
        <v>10014521</v>
      </c>
      <c r="X303" s="11">
        <v>7990</v>
      </c>
      <c r="Y303" s="11">
        <v>0</v>
      </c>
      <c r="Z303" s="11">
        <v>0</v>
      </c>
      <c r="AA303" s="9">
        <v>1.2200000000000001E-2</v>
      </c>
      <c r="AB303" s="28">
        <f t="shared" si="66"/>
        <v>94457769</v>
      </c>
      <c r="AC303" s="14">
        <f t="shared" si="67"/>
        <v>0.10586592406178892</v>
      </c>
      <c r="AD303" s="14">
        <f t="shared" si="68"/>
        <v>0.18820606487117009</v>
      </c>
      <c r="AE303" s="9">
        <f t="shared" si="69"/>
        <v>4.4964640298643561E-4</v>
      </c>
      <c r="AF303" s="9">
        <f t="shared" si="70"/>
        <v>7.9937128816030638E-4</v>
      </c>
      <c r="AG303" s="26">
        <f t="shared" si="71"/>
        <v>1.6447319493702227E-2</v>
      </c>
    </row>
    <row r="304" spans="1:33" x14ac:dyDescent="0.2">
      <c r="A304" s="6" t="s">
        <v>1180</v>
      </c>
      <c r="B304" s="6" t="s">
        <v>533</v>
      </c>
      <c r="C304" s="6" t="s">
        <v>534</v>
      </c>
      <c r="D304" s="7" t="s">
        <v>535</v>
      </c>
      <c r="E304" s="7" t="s">
        <v>1181</v>
      </c>
      <c r="F304" s="7" t="s">
        <v>1160</v>
      </c>
      <c r="G304" s="7" t="s">
        <v>1166</v>
      </c>
      <c r="H304" s="7" t="s">
        <v>1182</v>
      </c>
      <c r="I304" s="7" t="s">
        <v>1178</v>
      </c>
      <c r="J304" s="7" t="s">
        <v>8</v>
      </c>
      <c r="K304" s="11">
        <v>3446598091</v>
      </c>
      <c r="L304" s="9">
        <v>0.02</v>
      </c>
      <c r="M304" s="9">
        <v>0</v>
      </c>
      <c r="N304" s="7"/>
      <c r="O304" s="9">
        <v>8.0000000000000004E-4</v>
      </c>
      <c r="P304" s="9">
        <v>3.0000000000000001E-3</v>
      </c>
      <c r="Q304" s="9">
        <v>0</v>
      </c>
      <c r="R304" s="11">
        <v>22322667</v>
      </c>
      <c r="S304" s="11">
        <v>2587369</v>
      </c>
      <c r="T304" s="11">
        <v>0</v>
      </c>
      <c r="U304" s="11">
        <v>14661759</v>
      </c>
      <c r="V304" s="11">
        <v>2759860</v>
      </c>
      <c r="W304" s="11">
        <v>2305689</v>
      </c>
      <c r="X304" s="11">
        <v>7990</v>
      </c>
      <c r="Y304" s="11">
        <v>0</v>
      </c>
      <c r="Z304" s="11">
        <v>0</v>
      </c>
      <c r="AA304" s="9">
        <v>0.01</v>
      </c>
      <c r="AB304" s="28">
        <f t="shared" si="66"/>
        <v>22314677</v>
      </c>
      <c r="AC304" s="14">
        <f t="shared" si="67"/>
        <v>0.11594920240163011</v>
      </c>
      <c r="AD304" s="14">
        <f t="shared" si="68"/>
        <v>0.12367913727812417</v>
      </c>
      <c r="AE304" s="9">
        <f t="shared" si="69"/>
        <v>7.5070226689799438E-4</v>
      </c>
      <c r="AF304" s="9">
        <f t="shared" si="70"/>
        <v>8.0074900732021552E-4</v>
      </c>
      <c r="AG304" s="26">
        <f t="shared" si="71"/>
        <v>1.6474406475843431E-2</v>
      </c>
    </row>
    <row r="305" spans="1:33" x14ac:dyDescent="0.2">
      <c r="A305" s="6" t="s">
        <v>1180</v>
      </c>
      <c r="B305" s="6" t="s">
        <v>1213</v>
      </c>
      <c r="C305" s="6" t="s">
        <v>1214</v>
      </c>
      <c r="D305" s="7" t="s">
        <v>1215</v>
      </c>
      <c r="E305" s="7" t="s">
        <v>1181</v>
      </c>
      <c r="F305" s="7" t="s">
        <v>1160</v>
      </c>
      <c r="G305" s="7" t="s">
        <v>1166</v>
      </c>
      <c r="H305" s="7" t="s">
        <v>1186</v>
      </c>
      <c r="I305" s="7" t="s">
        <v>408</v>
      </c>
      <c r="J305" s="7" t="s">
        <v>8</v>
      </c>
      <c r="K305" s="11">
        <v>695177120</v>
      </c>
      <c r="L305" s="9">
        <v>1.4999999999999999E-2</v>
      </c>
      <c r="M305" s="9">
        <v>0</v>
      </c>
      <c r="N305" s="7"/>
      <c r="O305" s="9">
        <v>8.0000000000000004E-4</v>
      </c>
      <c r="P305" s="9">
        <v>3.0000000000000001E-3</v>
      </c>
      <c r="Q305" s="9">
        <v>0</v>
      </c>
      <c r="R305" s="11">
        <v>9018273</v>
      </c>
      <c r="S305" s="11">
        <v>1047693</v>
      </c>
      <c r="T305" s="11">
        <v>0</v>
      </c>
      <c r="U305" s="11">
        <v>5936926</v>
      </c>
      <c r="V305" s="11">
        <v>558767</v>
      </c>
      <c r="W305" s="11">
        <v>984131</v>
      </c>
      <c r="X305" s="11">
        <v>490756</v>
      </c>
      <c r="Y305" s="11">
        <v>0</v>
      </c>
      <c r="Z305" s="11">
        <v>0</v>
      </c>
      <c r="AA305" s="9">
        <v>4.4999999999999997E-3</v>
      </c>
      <c r="AB305" s="28">
        <f t="shared" si="66"/>
        <v>8527517</v>
      </c>
      <c r="AC305" s="14">
        <f t="shared" si="67"/>
        <v>0.12286026518622009</v>
      </c>
      <c r="AD305" s="14">
        <f t="shared" si="68"/>
        <v>6.5525169870666922E-2</v>
      </c>
      <c r="AE305" s="9">
        <f t="shared" si="69"/>
        <v>1.5070878627305802E-3</v>
      </c>
      <c r="AF305" s="9">
        <f t="shared" si="70"/>
        <v>8.0377645340226384E-4</v>
      </c>
      <c r="AG305" s="26">
        <f t="shared" si="71"/>
        <v>1.6766682482300337E-2</v>
      </c>
    </row>
    <row r="306" spans="1:33" x14ac:dyDescent="0.2">
      <c r="A306" s="6" t="s">
        <v>1180</v>
      </c>
      <c r="B306" s="6" t="s">
        <v>1205</v>
      </c>
      <c r="C306" s="6" t="s">
        <v>573</v>
      </c>
      <c r="D306" s="7" t="s">
        <v>1206</v>
      </c>
      <c r="E306" s="7" t="s">
        <v>1181</v>
      </c>
      <c r="F306" s="7" t="s">
        <v>1160</v>
      </c>
      <c r="G306" s="7" t="s">
        <v>1166</v>
      </c>
      <c r="H306" s="7" t="s">
        <v>1182</v>
      </c>
      <c r="I306" s="7" t="s">
        <v>408</v>
      </c>
      <c r="J306" s="7" t="s">
        <v>8</v>
      </c>
      <c r="K306" s="11">
        <v>15047508174</v>
      </c>
      <c r="L306" s="9">
        <v>0.02</v>
      </c>
      <c r="M306" s="9">
        <v>0</v>
      </c>
      <c r="N306" s="7"/>
      <c r="O306" s="9">
        <v>8.0000000000000004E-4</v>
      </c>
      <c r="P306" s="9">
        <v>3.0000000000000001E-3</v>
      </c>
      <c r="Q306" s="9">
        <v>0</v>
      </c>
      <c r="R306" s="11">
        <v>211146107</v>
      </c>
      <c r="S306" s="11">
        <v>22615581</v>
      </c>
      <c r="T306" s="11">
        <v>0</v>
      </c>
      <c r="U306" s="11">
        <v>128154959</v>
      </c>
      <c r="V306" s="11">
        <v>12061644</v>
      </c>
      <c r="W306" s="11">
        <v>13657724</v>
      </c>
      <c r="X306" s="11">
        <v>34656199</v>
      </c>
      <c r="Y306" s="11">
        <v>0</v>
      </c>
      <c r="Z306" s="11">
        <v>0</v>
      </c>
      <c r="AA306" s="9">
        <v>4.4999999999999997E-3</v>
      </c>
      <c r="AB306" s="28">
        <f t="shared" si="66"/>
        <v>176489908</v>
      </c>
      <c r="AC306" s="14">
        <f t="shared" si="67"/>
        <v>0.12814093030180512</v>
      </c>
      <c r="AD306" s="14">
        <f t="shared" si="68"/>
        <v>6.8341834027133161E-2</v>
      </c>
      <c r="AE306" s="9">
        <f t="shared" si="69"/>
        <v>1.502945254356238E-3</v>
      </c>
      <c r="AF306" s="9">
        <f t="shared" si="70"/>
        <v>8.0157085548827564E-4</v>
      </c>
      <c r="AG306" s="26">
        <f t="shared" si="71"/>
        <v>1.6228846129151802E-2</v>
      </c>
    </row>
    <row r="307" spans="1:33" x14ac:dyDescent="0.2">
      <c r="A307" s="6" t="s">
        <v>1180</v>
      </c>
      <c r="B307" s="6" t="s">
        <v>571</v>
      </c>
      <c r="C307" s="6" t="s">
        <v>1210</v>
      </c>
      <c r="D307" s="7" t="s">
        <v>572</v>
      </c>
      <c r="E307" s="7" t="s">
        <v>1181</v>
      </c>
      <c r="F307" s="7" t="s">
        <v>1160</v>
      </c>
      <c r="G307" s="7" t="s">
        <v>1166</v>
      </c>
      <c r="H307" s="7" t="s">
        <v>554</v>
      </c>
      <c r="I307" s="7" t="s">
        <v>408</v>
      </c>
      <c r="J307" s="7" t="s">
        <v>8</v>
      </c>
      <c r="K307" s="11">
        <v>1126618866</v>
      </c>
      <c r="L307" s="9">
        <v>0.02</v>
      </c>
      <c r="M307" s="9">
        <v>0</v>
      </c>
      <c r="N307" s="7"/>
      <c r="O307" s="9">
        <v>8.0000000000000004E-4</v>
      </c>
      <c r="P307" s="9">
        <v>3.0000000000000001E-3</v>
      </c>
      <c r="Q307" s="9">
        <v>0</v>
      </c>
      <c r="R307" s="11">
        <v>7855091</v>
      </c>
      <c r="S307" s="11">
        <v>843506</v>
      </c>
      <c r="T307" s="11">
        <v>0</v>
      </c>
      <c r="U307" s="11">
        <v>4779860</v>
      </c>
      <c r="V307" s="11">
        <v>899738</v>
      </c>
      <c r="W307" s="11">
        <v>1297807</v>
      </c>
      <c r="X307" s="11">
        <v>34180</v>
      </c>
      <c r="Y307" s="11">
        <v>0</v>
      </c>
      <c r="Z307" s="11">
        <v>0</v>
      </c>
      <c r="AA307" s="9">
        <v>1.29E-2</v>
      </c>
      <c r="AB307" s="28">
        <f t="shared" si="66"/>
        <v>7820911</v>
      </c>
      <c r="AC307" s="14">
        <f t="shared" si="67"/>
        <v>0.10785265297099021</v>
      </c>
      <c r="AD307" s="14">
        <f t="shared" si="68"/>
        <v>0.11504260820766277</v>
      </c>
      <c r="AE307" s="9">
        <f t="shared" si="69"/>
        <v>7.4870572955592599E-4</v>
      </c>
      <c r="AF307" s="9">
        <f t="shared" si="70"/>
        <v>7.9861790633284141E-4</v>
      </c>
      <c r="AG307" s="26">
        <f t="shared" si="71"/>
        <v>1.9841931504988662E-2</v>
      </c>
    </row>
    <row r="308" spans="1:33" x14ac:dyDescent="0.2">
      <c r="A308" s="6" t="s">
        <v>1180</v>
      </c>
      <c r="B308" s="6" t="s">
        <v>578</v>
      </c>
      <c r="C308" s="6" t="s">
        <v>579</v>
      </c>
      <c r="D308" s="7" t="s">
        <v>580</v>
      </c>
      <c r="E308" s="7" t="s">
        <v>1181</v>
      </c>
      <c r="F308" s="7" t="s">
        <v>1160</v>
      </c>
      <c r="G308" s="7" t="s">
        <v>673</v>
      </c>
      <c r="H308" s="7" t="s">
        <v>1201</v>
      </c>
      <c r="I308" s="7" t="s">
        <v>1178</v>
      </c>
      <c r="J308" s="7" t="s">
        <v>8</v>
      </c>
      <c r="K308" s="11">
        <v>12895186208</v>
      </c>
      <c r="L308" s="9">
        <v>0.02</v>
      </c>
      <c r="M308" s="9">
        <v>0</v>
      </c>
      <c r="N308" s="7"/>
      <c r="O308" s="9">
        <v>8.0000000000000004E-4</v>
      </c>
      <c r="P308" s="9">
        <v>3.0000000000000001E-3</v>
      </c>
      <c r="Q308" s="9">
        <v>0</v>
      </c>
      <c r="R308" s="11">
        <v>189249938</v>
      </c>
      <c r="S308" s="11">
        <v>25151480</v>
      </c>
      <c r="T308" s="11">
        <v>0</v>
      </c>
      <c r="U308" s="11">
        <v>142525056</v>
      </c>
      <c r="V308" s="11">
        <v>10317044</v>
      </c>
      <c r="W308" s="11">
        <v>11226600</v>
      </c>
      <c r="X308" s="11">
        <v>29758</v>
      </c>
      <c r="Y308" s="11">
        <v>0</v>
      </c>
      <c r="Z308" s="11">
        <v>0</v>
      </c>
      <c r="AA308" s="9">
        <v>0</v>
      </c>
      <c r="AB308" s="28">
        <f t="shared" si="66"/>
        <v>189220180</v>
      </c>
      <c r="AC308" s="14">
        <f t="shared" si="67"/>
        <v>0.13292176341867976</v>
      </c>
      <c r="AD308" s="14">
        <f t="shared" si="68"/>
        <v>5.4524015356078828E-2</v>
      </c>
      <c r="AE308" s="9">
        <f t="shared" si="69"/>
        <v>1.9504549677922729E-3</v>
      </c>
      <c r="AF308" s="9">
        <f t="shared" si="70"/>
        <v>8.0006940835018303E-4</v>
      </c>
      <c r="AG308" s="26">
        <f t="shared" si="71"/>
        <v>1.4673706679986548E-2</v>
      </c>
    </row>
    <row r="309" spans="1:33" x14ac:dyDescent="0.2">
      <c r="A309" s="6" t="s">
        <v>1180</v>
      </c>
      <c r="B309" s="6" t="s">
        <v>578</v>
      </c>
      <c r="C309" s="6" t="s">
        <v>581</v>
      </c>
      <c r="D309" s="7" t="s">
        <v>582</v>
      </c>
      <c r="E309" s="7" t="s">
        <v>1181</v>
      </c>
      <c r="F309" s="7" t="s">
        <v>1160</v>
      </c>
      <c r="G309" s="7" t="s">
        <v>673</v>
      </c>
      <c r="H309" s="7" t="s">
        <v>1201</v>
      </c>
      <c r="I309" s="7" t="s">
        <v>1178</v>
      </c>
      <c r="J309" s="7" t="s">
        <v>8</v>
      </c>
      <c r="K309" s="11">
        <v>3419407108</v>
      </c>
      <c r="L309" s="9">
        <v>0.01</v>
      </c>
      <c r="M309" s="9">
        <v>0</v>
      </c>
      <c r="N309" s="7"/>
      <c r="O309" s="9">
        <v>8.0000000000000004E-4</v>
      </c>
      <c r="P309" s="9">
        <v>3.0000000000000001E-3</v>
      </c>
      <c r="Q309" s="9">
        <v>0</v>
      </c>
      <c r="R309" s="11">
        <v>21171189</v>
      </c>
      <c r="S309" s="11">
        <v>15432339</v>
      </c>
      <c r="T309" s="11">
        <v>0</v>
      </c>
      <c r="U309" s="11">
        <v>0</v>
      </c>
      <c r="V309" s="11">
        <v>2743125</v>
      </c>
      <c r="W309" s="11">
        <v>2987815</v>
      </c>
      <c r="X309" s="11">
        <v>7910</v>
      </c>
      <c r="Y309" s="11">
        <v>0</v>
      </c>
      <c r="Z309" s="11">
        <v>0</v>
      </c>
      <c r="AA309" s="9">
        <v>0</v>
      </c>
      <c r="AB309" s="28">
        <f t="shared" si="66"/>
        <v>21163279</v>
      </c>
      <c r="AC309" s="14">
        <f t="shared" si="67"/>
        <v>0.72920358891455339</v>
      </c>
      <c r="AD309" s="14">
        <f t="shared" si="68"/>
        <v>0.12961720156881171</v>
      </c>
      <c r="AE309" s="9">
        <f t="shared" si="69"/>
        <v>4.5131622274208593E-3</v>
      </c>
      <c r="AF309" s="9">
        <f t="shared" si="70"/>
        <v>8.0222240679743006E-4</v>
      </c>
      <c r="AG309" s="26">
        <f t="shared" si="71"/>
        <v>6.1891662301592201E-3</v>
      </c>
    </row>
    <row r="310" spans="1:33" x14ac:dyDescent="0.2">
      <c r="A310" s="6" t="s">
        <v>1180</v>
      </c>
      <c r="B310" s="6" t="s">
        <v>1194</v>
      </c>
      <c r="C310" s="6" t="s">
        <v>1195</v>
      </c>
      <c r="D310" s="7" t="s">
        <v>536</v>
      </c>
      <c r="E310" s="7" t="s">
        <v>1181</v>
      </c>
      <c r="F310" s="7" t="s">
        <v>1160</v>
      </c>
      <c r="G310" s="7" t="s">
        <v>673</v>
      </c>
      <c r="H310" s="7" t="s">
        <v>1184</v>
      </c>
      <c r="I310" s="7" t="s">
        <v>1178</v>
      </c>
      <c r="J310" s="7" t="s">
        <v>8</v>
      </c>
      <c r="K310" s="11">
        <v>50078122171</v>
      </c>
      <c r="L310" s="9">
        <v>1.4999999999999999E-2</v>
      </c>
      <c r="M310" s="9">
        <v>0</v>
      </c>
      <c r="N310" s="7"/>
      <c r="O310" s="9">
        <v>6.9999999999999999E-4</v>
      </c>
      <c r="P310" s="9">
        <v>3.0000000000000001E-3</v>
      </c>
      <c r="Q310" s="9">
        <v>0</v>
      </c>
      <c r="R310" s="11">
        <v>188823035</v>
      </c>
      <c r="S310" s="11">
        <v>15018278</v>
      </c>
      <c r="T310" s="11">
        <v>0</v>
      </c>
      <c r="U310" s="11">
        <v>85103570</v>
      </c>
      <c r="V310" s="11">
        <v>35042646</v>
      </c>
      <c r="W310" s="11">
        <v>53614995</v>
      </c>
      <c r="X310" s="11">
        <v>43546</v>
      </c>
      <c r="Y310" s="11">
        <v>0</v>
      </c>
      <c r="Z310" s="11">
        <v>0</v>
      </c>
      <c r="AA310" s="9">
        <v>0</v>
      </c>
      <c r="AB310" s="28">
        <f t="shared" ref="AB310:AB356" si="72">+S310+U310+V310+W310</f>
        <v>188779489</v>
      </c>
      <c r="AC310" s="14">
        <f t="shared" ref="AC310:AC356" si="73">+S310/AB310</f>
        <v>7.9554606697764707E-2</v>
      </c>
      <c r="AD310" s="14">
        <f t="shared" ref="AD310:AD356" si="74">+V310/AB310</f>
        <v>0.18562740150228926</v>
      </c>
      <c r="AE310" s="9">
        <f t="shared" ref="AE310:AE356" si="75">+S310/K310</f>
        <v>2.998969879245395E-4</v>
      </c>
      <c r="AF310" s="9">
        <f t="shared" ref="AF310:AF356" si="76">+V310/K310</f>
        <v>6.9975958524045917E-4</v>
      </c>
      <c r="AG310" s="26">
        <f t="shared" ref="AG310:AG356" si="77">+AB310/K310+AA310</f>
        <v>3.769699837293845E-3</v>
      </c>
    </row>
    <row r="311" spans="1:33" x14ac:dyDescent="0.2">
      <c r="A311" s="6" t="s">
        <v>1180</v>
      </c>
      <c r="B311" s="6" t="s">
        <v>1188</v>
      </c>
      <c r="C311" s="6" t="s">
        <v>1189</v>
      </c>
      <c r="D311" s="7" t="s">
        <v>542</v>
      </c>
      <c r="E311" s="7" t="s">
        <v>1181</v>
      </c>
      <c r="F311" s="7" t="s">
        <v>1160</v>
      </c>
      <c r="G311" s="7" t="s">
        <v>673</v>
      </c>
      <c r="H311" s="7" t="s">
        <v>1184</v>
      </c>
      <c r="I311" s="7" t="s">
        <v>1178</v>
      </c>
      <c r="J311" s="7" t="s">
        <v>30</v>
      </c>
      <c r="K311" s="11">
        <v>65854733</v>
      </c>
      <c r="L311" s="9">
        <v>0.01</v>
      </c>
      <c r="M311" s="9">
        <v>0</v>
      </c>
      <c r="N311" s="7"/>
      <c r="O311" s="9">
        <v>8.0000000000000004E-4</v>
      </c>
      <c r="P311" s="9">
        <v>3.0000000000000001E-3</v>
      </c>
      <c r="Q311" s="9">
        <v>0</v>
      </c>
      <c r="R311" s="11">
        <v>717992</v>
      </c>
      <c r="S311" s="11">
        <v>91954</v>
      </c>
      <c r="T311" s="11">
        <v>0</v>
      </c>
      <c r="U311" s="11">
        <v>521072</v>
      </c>
      <c r="V311" s="11">
        <v>52804</v>
      </c>
      <c r="W311" s="11">
        <v>51879</v>
      </c>
      <c r="X311" s="11">
        <v>283</v>
      </c>
      <c r="Y311" s="11">
        <v>0</v>
      </c>
      <c r="Z311" s="11">
        <v>0</v>
      </c>
      <c r="AA311" s="9">
        <v>0</v>
      </c>
      <c r="AB311" s="28">
        <f t="shared" si="72"/>
        <v>717709</v>
      </c>
      <c r="AC311" s="14">
        <f t="shared" si="73"/>
        <v>0.12812156458954813</v>
      </c>
      <c r="AD311" s="14">
        <f t="shared" si="74"/>
        <v>7.3572994068626704E-2</v>
      </c>
      <c r="AE311" s="9">
        <f t="shared" si="75"/>
        <v>1.3963157363343953E-3</v>
      </c>
      <c r="AF311" s="9">
        <f t="shared" si="76"/>
        <v>8.0182543599409926E-4</v>
      </c>
      <c r="AG311" s="26">
        <f t="shared" si="77"/>
        <v>1.0898366257137509E-2</v>
      </c>
    </row>
    <row r="312" spans="1:33" x14ac:dyDescent="0.2">
      <c r="A312" s="6" t="s">
        <v>1180</v>
      </c>
      <c r="B312" s="6" t="s">
        <v>1203</v>
      </c>
      <c r="C312" s="6" t="s">
        <v>1204</v>
      </c>
      <c r="D312" s="7" t="s">
        <v>603</v>
      </c>
      <c r="E312" s="7" t="s">
        <v>1181</v>
      </c>
      <c r="F312" s="7" t="s">
        <v>1160</v>
      </c>
      <c r="G312" s="7" t="s">
        <v>1166</v>
      </c>
      <c r="H312" s="7" t="s">
        <v>1186</v>
      </c>
      <c r="I312" s="7" t="s">
        <v>1178</v>
      </c>
      <c r="J312" s="7" t="s">
        <v>30</v>
      </c>
      <c r="K312" s="11">
        <v>137830075</v>
      </c>
      <c r="L312" s="9">
        <v>5.0000000000000001E-3</v>
      </c>
      <c r="M312" s="9">
        <v>0</v>
      </c>
      <c r="N312" s="7"/>
      <c r="O312" s="9">
        <v>8.0000000000000004E-4</v>
      </c>
      <c r="P312" s="9">
        <v>3.0000000000000001E-3</v>
      </c>
      <c r="Q312" s="9">
        <v>0</v>
      </c>
      <c r="R312" s="11">
        <v>902990</v>
      </c>
      <c r="S312" s="11">
        <v>103658</v>
      </c>
      <c r="T312" s="11">
        <v>0</v>
      </c>
      <c r="U312" s="11">
        <v>587393</v>
      </c>
      <c r="V312" s="11">
        <v>110568</v>
      </c>
      <c r="W312" s="11">
        <v>101356</v>
      </c>
      <c r="X312" s="11">
        <v>15</v>
      </c>
      <c r="Y312" s="11">
        <v>0</v>
      </c>
      <c r="Z312" s="11">
        <v>0</v>
      </c>
      <c r="AA312" s="9">
        <v>1.4500000000000001E-2</v>
      </c>
      <c r="AB312" s="28">
        <f t="shared" si="72"/>
        <v>902975</v>
      </c>
      <c r="AC312" s="14">
        <f t="shared" si="73"/>
        <v>0.1147960907001855</v>
      </c>
      <c r="AD312" s="14">
        <f t="shared" si="74"/>
        <v>0.1224485727733326</v>
      </c>
      <c r="AE312" s="9">
        <f t="shared" si="75"/>
        <v>7.5207098305649187E-4</v>
      </c>
      <c r="AF312" s="9">
        <f t="shared" si="76"/>
        <v>8.0220517909462071E-4</v>
      </c>
      <c r="AG312" s="26">
        <f t="shared" si="77"/>
        <v>2.1051364061871112E-2</v>
      </c>
    </row>
    <row r="313" spans="1:33" x14ac:dyDescent="0.2">
      <c r="A313" s="6" t="s">
        <v>1180</v>
      </c>
      <c r="B313" s="6" t="s">
        <v>1207</v>
      </c>
      <c r="C313" s="6" t="s">
        <v>1208</v>
      </c>
      <c r="D313" s="7" t="s">
        <v>543</v>
      </c>
      <c r="E313" s="7" t="s">
        <v>1181</v>
      </c>
      <c r="F313" s="7" t="s">
        <v>1160</v>
      </c>
      <c r="G313" s="7" t="s">
        <v>673</v>
      </c>
      <c r="H313" s="7" t="s">
        <v>1184</v>
      </c>
      <c r="I313" s="7" t="s">
        <v>1178</v>
      </c>
      <c r="J313" s="7" t="s">
        <v>27</v>
      </c>
      <c r="K313" s="11">
        <v>50255946</v>
      </c>
      <c r="L313" s="9">
        <v>0.01</v>
      </c>
      <c r="M313" s="9">
        <v>0</v>
      </c>
      <c r="N313" s="7"/>
      <c r="O313" s="9">
        <v>8.0000000000000004E-4</v>
      </c>
      <c r="P313" s="9">
        <v>3.0000000000000001E-3</v>
      </c>
      <c r="Q313" s="9">
        <v>0</v>
      </c>
      <c r="R313" s="11">
        <v>239690</v>
      </c>
      <c r="S313" s="11">
        <v>15082</v>
      </c>
      <c r="T313" s="11">
        <v>0</v>
      </c>
      <c r="U313" s="11">
        <v>85464</v>
      </c>
      <c r="V313" s="11">
        <v>40218</v>
      </c>
      <c r="W313" s="11">
        <v>98901</v>
      </c>
      <c r="X313" s="11">
        <v>25</v>
      </c>
      <c r="Y313" s="11">
        <v>0</v>
      </c>
      <c r="Z313" s="11">
        <v>0</v>
      </c>
      <c r="AA313" s="9">
        <v>0</v>
      </c>
      <c r="AB313" s="28">
        <f t="shared" si="72"/>
        <v>239665</v>
      </c>
      <c r="AC313" s="14">
        <f t="shared" si="73"/>
        <v>6.2929505768468494E-2</v>
      </c>
      <c r="AD313" s="14">
        <f t="shared" si="74"/>
        <v>0.16780923372207038</v>
      </c>
      <c r="AE313" s="9">
        <f t="shared" si="75"/>
        <v>3.0010379269350537E-4</v>
      </c>
      <c r="AF313" s="9">
        <f t="shared" si="76"/>
        <v>8.0026351508734903E-4</v>
      </c>
      <c r="AG313" s="26">
        <f t="shared" si="77"/>
        <v>4.7688884415786345E-3</v>
      </c>
    </row>
    <row r="314" spans="1:33" x14ac:dyDescent="0.2">
      <c r="A314" s="6" t="s">
        <v>1180</v>
      </c>
      <c r="B314" s="6" t="s">
        <v>563</v>
      </c>
      <c r="C314" s="6" t="s">
        <v>1199</v>
      </c>
      <c r="D314" s="7" t="s">
        <v>564</v>
      </c>
      <c r="E314" s="7" t="s">
        <v>1181</v>
      </c>
      <c r="F314" s="7" t="s">
        <v>1160</v>
      </c>
      <c r="G314" s="7" t="s">
        <v>1161</v>
      </c>
      <c r="H314" s="7" t="s">
        <v>1200</v>
      </c>
      <c r="I314" s="7" t="s">
        <v>1178</v>
      </c>
      <c r="J314" s="7" t="s">
        <v>27</v>
      </c>
      <c r="K314" s="11">
        <v>421791057</v>
      </c>
      <c r="L314" s="9">
        <v>0.02</v>
      </c>
      <c r="M314" s="9">
        <v>0</v>
      </c>
      <c r="N314" s="7"/>
      <c r="O314" s="9">
        <v>1.5E-3</v>
      </c>
      <c r="P314" s="9">
        <v>8.0000000000000002E-3</v>
      </c>
      <c r="Q314" s="9">
        <v>0</v>
      </c>
      <c r="R314" s="11">
        <v>7976285</v>
      </c>
      <c r="S314" s="11">
        <v>910755</v>
      </c>
      <c r="T314" s="11">
        <v>0</v>
      </c>
      <c r="U314" s="11">
        <v>4666625</v>
      </c>
      <c r="V314" s="11">
        <v>625468</v>
      </c>
      <c r="W314" s="11">
        <v>1766300</v>
      </c>
      <c r="X314" s="11">
        <v>117</v>
      </c>
      <c r="Y314" s="11">
        <v>0</v>
      </c>
      <c r="Z314" s="11">
        <v>7020</v>
      </c>
      <c r="AA314" s="9">
        <v>0</v>
      </c>
      <c r="AB314" s="28">
        <f t="shared" si="72"/>
        <v>7969148</v>
      </c>
      <c r="AC314" s="14">
        <f t="shared" si="73"/>
        <v>0.11428511554811129</v>
      </c>
      <c r="AD314" s="14">
        <f t="shared" si="74"/>
        <v>7.8486181960731566E-2</v>
      </c>
      <c r="AE314" s="9">
        <f t="shared" si="75"/>
        <v>2.1592563068495783E-3</v>
      </c>
      <c r="AF314" s="9">
        <f t="shared" si="76"/>
        <v>1.4828858735143832E-3</v>
      </c>
      <c r="AG314" s="26">
        <f t="shared" si="77"/>
        <v>1.8893591667591948E-2</v>
      </c>
    </row>
    <row r="315" spans="1:33" x14ac:dyDescent="0.2">
      <c r="A315" s="6" t="s">
        <v>1180</v>
      </c>
      <c r="B315" s="6" t="s">
        <v>598</v>
      </c>
      <c r="C315" s="6" t="s">
        <v>599</v>
      </c>
      <c r="D315" s="7" t="s">
        <v>600</v>
      </c>
      <c r="E315" s="7" t="s">
        <v>1181</v>
      </c>
      <c r="F315" s="7" t="s">
        <v>1160</v>
      </c>
      <c r="G315" s="7" t="s">
        <v>673</v>
      </c>
      <c r="H315" s="7" t="s">
        <v>1184</v>
      </c>
      <c r="I315" s="7" t="s">
        <v>1178</v>
      </c>
      <c r="J315" s="7" t="s">
        <v>30</v>
      </c>
      <c r="K315" s="11">
        <v>3322441</v>
      </c>
      <c r="L315" s="9">
        <v>0.01</v>
      </c>
      <c r="M315" s="9">
        <v>0</v>
      </c>
      <c r="N315" s="7"/>
      <c r="O315" s="9">
        <v>8.0000000000000004E-4</v>
      </c>
      <c r="P315" s="9">
        <v>3.0000000000000001E-3</v>
      </c>
      <c r="Q315" s="9">
        <v>0</v>
      </c>
      <c r="R315" s="11">
        <v>30766</v>
      </c>
      <c r="S315" s="11">
        <v>3734</v>
      </c>
      <c r="T315" s="11">
        <v>0</v>
      </c>
      <c r="U315" s="11">
        <v>21157</v>
      </c>
      <c r="V315" s="11">
        <v>2654</v>
      </c>
      <c r="W315" s="11">
        <v>3211</v>
      </c>
      <c r="X315" s="11">
        <v>10</v>
      </c>
      <c r="Y315" s="11">
        <v>0</v>
      </c>
      <c r="Z315" s="11">
        <v>0</v>
      </c>
      <c r="AA315" s="9">
        <v>0</v>
      </c>
      <c r="AB315" s="28">
        <f t="shared" si="72"/>
        <v>30756</v>
      </c>
      <c r="AC315" s="14">
        <f t="shared" si="73"/>
        <v>0.12140720509819222</v>
      </c>
      <c r="AD315" s="14">
        <f t="shared" si="74"/>
        <v>8.6292105605410327E-2</v>
      </c>
      <c r="AE315" s="9">
        <f t="shared" si="75"/>
        <v>1.1238724780966765E-3</v>
      </c>
      <c r="AF315" s="9">
        <f t="shared" si="76"/>
        <v>7.9881027232688257E-4</v>
      </c>
      <c r="AG315" s="26">
        <f t="shared" si="77"/>
        <v>9.257049259866465E-3</v>
      </c>
    </row>
    <row r="316" spans="1:33" x14ac:dyDescent="0.2">
      <c r="A316" s="6" t="s">
        <v>1180</v>
      </c>
      <c r="B316" s="6" t="s">
        <v>598</v>
      </c>
      <c r="C316" s="6" t="s">
        <v>601</v>
      </c>
      <c r="D316" s="7" t="s">
        <v>602</v>
      </c>
      <c r="E316" s="7" t="s">
        <v>1181</v>
      </c>
      <c r="F316" s="7" t="s">
        <v>1160</v>
      </c>
      <c r="G316" s="7" t="s">
        <v>673</v>
      </c>
      <c r="H316" s="7" t="s">
        <v>1184</v>
      </c>
      <c r="I316" s="7" t="s">
        <v>1178</v>
      </c>
      <c r="J316" s="7" t="s">
        <v>30</v>
      </c>
      <c r="K316" s="11">
        <v>6782693</v>
      </c>
      <c r="L316" s="9">
        <v>5.0000000000000001E-3</v>
      </c>
      <c r="M316" s="9">
        <v>0</v>
      </c>
      <c r="N316" s="7"/>
      <c r="O316" s="9">
        <v>8.0000000000000004E-4</v>
      </c>
      <c r="P316" s="9">
        <v>3.0000000000000001E-3</v>
      </c>
      <c r="Q316" s="9">
        <v>0</v>
      </c>
      <c r="R316" s="11">
        <v>28986</v>
      </c>
      <c r="S316" s="11">
        <v>16962</v>
      </c>
      <c r="T316" s="11">
        <v>0</v>
      </c>
      <c r="U316" s="11">
        <v>0</v>
      </c>
      <c r="V316" s="11">
        <v>5426</v>
      </c>
      <c r="W316" s="11">
        <v>6579</v>
      </c>
      <c r="X316" s="11">
        <v>19</v>
      </c>
      <c r="Y316" s="11">
        <v>0</v>
      </c>
      <c r="Z316" s="11">
        <v>0</v>
      </c>
      <c r="AA316" s="9">
        <v>0</v>
      </c>
      <c r="AB316" s="28">
        <f t="shared" si="72"/>
        <v>28967</v>
      </c>
      <c r="AC316" s="14">
        <f t="shared" si="73"/>
        <v>0.5855628819000932</v>
      </c>
      <c r="AD316" s="14">
        <f t="shared" si="74"/>
        <v>0.18731660165015362</v>
      </c>
      <c r="AE316" s="9">
        <f t="shared" si="75"/>
        <v>2.5007766089368928E-3</v>
      </c>
      <c r="AF316" s="9">
        <f t="shared" si="76"/>
        <v>7.9997723618037853E-4</v>
      </c>
      <c r="AG316" s="26">
        <f t="shared" si="77"/>
        <v>4.2707225581343575E-3</v>
      </c>
    </row>
    <row r="317" spans="1:33" x14ac:dyDescent="0.2">
      <c r="A317" s="6" t="s">
        <v>1180</v>
      </c>
      <c r="B317" s="6" t="s">
        <v>558</v>
      </c>
      <c r="C317" s="6" t="s">
        <v>559</v>
      </c>
      <c r="D317" s="7" t="s">
        <v>560</v>
      </c>
      <c r="E317" s="7" t="s">
        <v>1181</v>
      </c>
      <c r="F317" s="7" t="s">
        <v>1160</v>
      </c>
      <c r="G317" s="7" t="s">
        <v>1161</v>
      </c>
      <c r="H317" s="7" t="s">
        <v>1200</v>
      </c>
      <c r="I317" s="7" t="s">
        <v>1178</v>
      </c>
      <c r="J317" s="7" t="s">
        <v>8</v>
      </c>
      <c r="K317" s="11">
        <v>521761528391</v>
      </c>
      <c r="L317" s="9">
        <v>0.02</v>
      </c>
      <c r="M317" s="9">
        <v>0</v>
      </c>
      <c r="N317" s="7"/>
      <c r="O317" s="9">
        <v>1.5E-3</v>
      </c>
      <c r="P317" s="9">
        <v>8.0000000000000002E-3</v>
      </c>
      <c r="Q317" s="9">
        <v>0</v>
      </c>
      <c r="R317" s="11">
        <v>9820801033</v>
      </c>
      <c r="S317" s="11">
        <v>1074137642</v>
      </c>
      <c r="T317" s="11">
        <v>0</v>
      </c>
      <c r="U317" s="11">
        <v>5972505495</v>
      </c>
      <c r="V317" s="11">
        <v>782960345</v>
      </c>
      <c r="W317" s="11">
        <v>1973680522</v>
      </c>
      <c r="X317" s="11">
        <v>597196</v>
      </c>
      <c r="Y317" s="11">
        <v>0</v>
      </c>
      <c r="Z317" s="11">
        <v>16919833</v>
      </c>
      <c r="AA317" s="9">
        <v>0</v>
      </c>
      <c r="AB317" s="28">
        <f t="shared" si="72"/>
        <v>9803284004</v>
      </c>
      <c r="AC317" s="14">
        <f t="shared" si="73"/>
        <v>0.10956916494123024</v>
      </c>
      <c r="AD317" s="14">
        <f t="shared" si="74"/>
        <v>7.9867149077853028E-2</v>
      </c>
      <c r="AE317" s="9">
        <f t="shared" si="75"/>
        <v>2.0586754360989567E-3</v>
      </c>
      <c r="AF317" s="9">
        <f t="shared" si="76"/>
        <v>1.50060957429054E-3</v>
      </c>
      <c r="AG317" s="26">
        <f t="shared" si="77"/>
        <v>1.8788821081215424E-2</v>
      </c>
    </row>
    <row r="318" spans="1:33" x14ac:dyDescent="0.2">
      <c r="A318" s="6" t="s">
        <v>1180</v>
      </c>
      <c r="B318" s="6" t="s">
        <v>527</v>
      </c>
      <c r="C318" s="6" t="s">
        <v>528</v>
      </c>
      <c r="D318" s="7" t="s">
        <v>529</v>
      </c>
      <c r="E318" s="7" t="s">
        <v>1181</v>
      </c>
      <c r="F318" s="7" t="s">
        <v>1160</v>
      </c>
      <c r="G318" s="7" t="s">
        <v>1166</v>
      </c>
      <c r="H318" s="7" t="s">
        <v>202</v>
      </c>
      <c r="I318" s="7" t="s">
        <v>408</v>
      </c>
      <c r="J318" s="7" t="s">
        <v>8</v>
      </c>
      <c r="K318" s="11">
        <v>1482814651</v>
      </c>
      <c r="L318" s="9">
        <v>1.4999999999999999E-2</v>
      </c>
      <c r="M318" s="9">
        <v>0</v>
      </c>
      <c r="N318" s="7"/>
      <c r="O318" s="9">
        <v>6.9999999999999999E-4</v>
      </c>
      <c r="P318" s="9">
        <v>3.0000000000000001E-3</v>
      </c>
      <c r="Q318" s="9">
        <v>0</v>
      </c>
      <c r="R318" s="11">
        <v>15091353</v>
      </c>
      <c r="S318" s="11">
        <v>1778247</v>
      </c>
      <c r="T318" s="11">
        <v>0</v>
      </c>
      <c r="U318" s="11">
        <v>10076736</v>
      </c>
      <c r="V318" s="11">
        <v>1037313</v>
      </c>
      <c r="W318" s="11">
        <v>1966519</v>
      </c>
      <c r="X318" s="11">
        <v>232538</v>
      </c>
      <c r="Y318" s="11">
        <v>0</v>
      </c>
      <c r="Z318" s="11">
        <v>0</v>
      </c>
      <c r="AA318" s="9">
        <v>2.3E-2</v>
      </c>
      <c r="AB318" s="28">
        <f t="shared" si="72"/>
        <v>14858815</v>
      </c>
      <c r="AC318" s="14">
        <f t="shared" si="73"/>
        <v>0.11967623259324515</v>
      </c>
      <c r="AD318" s="14">
        <f t="shared" si="74"/>
        <v>6.9811287104658074E-2</v>
      </c>
      <c r="AE318" s="9">
        <f t="shared" si="75"/>
        <v>1.1992375438162567E-3</v>
      </c>
      <c r="AF318" s="9">
        <f t="shared" si="76"/>
        <v>6.9955675127733813E-4</v>
      </c>
      <c r="AG318" s="26">
        <f t="shared" si="77"/>
        <v>3.3020682618680172E-2</v>
      </c>
    </row>
    <row r="319" spans="1:33" x14ac:dyDescent="0.2">
      <c r="A319" s="6" t="s">
        <v>1180</v>
      </c>
      <c r="B319" s="6" t="s">
        <v>530</v>
      </c>
      <c r="C319" s="6" t="s">
        <v>531</v>
      </c>
      <c r="D319" s="7" t="s">
        <v>532</v>
      </c>
      <c r="E319" s="7" t="s">
        <v>1181</v>
      </c>
      <c r="F319" s="7" t="s">
        <v>1160</v>
      </c>
      <c r="G319" s="7" t="s">
        <v>673</v>
      </c>
      <c r="H319" s="7" t="s">
        <v>1184</v>
      </c>
      <c r="I319" s="7" t="s">
        <v>1178</v>
      </c>
      <c r="J319" s="7" t="s">
        <v>8</v>
      </c>
      <c r="K319" s="11">
        <v>5885093299</v>
      </c>
      <c r="L319" s="9">
        <v>1.2999999999999999E-2</v>
      </c>
      <c r="M319" s="9">
        <v>0</v>
      </c>
      <c r="N319" s="7"/>
      <c r="O319" s="9">
        <v>8.0000000000000004E-4</v>
      </c>
      <c r="P319" s="9">
        <v>3.0000000000000001E-3</v>
      </c>
      <c r="Q319" s="9">
        <v>0</v>
      </c>
      <c r="R319" s="11">
        <v>69637381</v>
      </c>
      <c r="S319" s="11">
        <v>8835684</v>
      </c>
      <c r="T319" s="11">
        <v>0</v>
      </c>
      <c r="U319" s="11">
        <v>50068868</v>
      </c>
      <c r="V319" s="11">
        <v>4712362</v>
      </c>
      <c r="W319" s="11">
        <v>6012477</v>
      </c>
      <c r="X319" s="11">
        <v>7990</v>
      </c>
      <c r="Y319" s="11">
        <v>0</v>
      </c>
      <c r="Z319" s="11">
        <v>0</v>
      </c>
      <c r="AA319" s="9">
        <v>0</v>
      </c>
      <c r="AB319" s="28">
        <f t="shared" si="72"/>
        <v>69629391</v>
      </c>
      <c r="AC319" s="14">
        <f t="shared" si="73"/>
        <v>0.12689589659056474</v>
      </c>
      <c r="AD319" s="14">
        <f t="shared" si="74"/>
        <v>6.7677771302064094E-2</v>
      </c>
      <c r="AE319" s="9">
        <f t="shared" si="75"/>
        <v>1.5013668519921965E-3</v>
      </c>
      <c r="AF319" s="9">
        <f t="shared" si="76"/>
        <v>8.007285119508179E-4</v>
      </c>
      <c r="AG319" s="26">
        <f t="shared" si="77"/>
        <v>1.1831484644743267E-2</v>
      </c>
    </row>
    <row r="320" spans="1:33" x14ac:dyDescent="0.2">
      <c r="A320" s="6" t="s">
        <v>1180</v>
      </c>
      <c r="B320" s="6" t="s">
        <v>537</v>
      </c>
      <c r="C320" s="6" t="s">
        <v>538</v>
      </c>
      <c r="D320" s="7" t="s">
        <v>539</v>
      </c>
      <c r="E320" s="7" t="s">
        <v>1181</v>
      </c>
      <c r="F320" s="7" t="s">
        <v>1160</v>
      </c>
      <c r="G320" s="7" t="s">
        <v>673</v>
      </c>
      <c r="H320" s="7" t="s">
        <v>1187</v>
      </c>
      <c r="I320" s="7" t="s">
        <v>1178</v>
      </c>
      <c r="J320" s="7" t="s">
        <v>8</v>
      </c>
      <c r="K320" s="11">
        <v>8498730083.000001</v>
      </c>
      <c r="L320" s="9">
        <v>1.4999999999999999E-2</v>
      </c>
      <c r="M320" s="9">
        <v>0</v>
      </c>
      <c r="N320" s="7"/>
      <c r="O320" s="9">
        <v>8.0000000000000004E-4</v>
      </c>
      <c r="P320" s="9">
        <v>3.0000000000000001E-3</v>
      </c>
      <c r="Q320" s="9">
        <v>0</v>
      </c>
      <c r="R320" s="11">
        <v>124779676</v>
      </c>
      <c r="S320" s="11">
        <v>16581401</v>
      </c>
      <c r="T320" s="11">
        <v>0</v>
      </c>
      <c r="U320" s="11">
        <v>93961269</v>
      </c>
      <c r="V320" s="11">
        <v>6800262</v>
      </c>
      <c r="W320" s="11">
        <v>7428268</v>
      </c>
      <c r="X320" s="11">
        <v>8476</v>
      </c>
      <c r="Y320" s="11">
        <v>0</v>
      </c>
      <c r="Z320" s="11">
        <v>0</v>
      </c>
      <c r="AA320" s="9">
        <v>0</v>
      </c>
      <c r="AB320" s="28">
        <f t="shared" si="72"/>
        <v>124771200</v>
      </c>
      <c r="AC320" s="14">
        <f t="shared" si="73"/>
        <v>0.1328944580159524</v>
      </c>
      <c r="AD320" s="14">
        <f t="shared" si="74"/>
        <v>5.4501856197584055E-2</v>
      </c>
      <c r="AE320" s="9">
        <f t="shared" si="75"/>
        <v>1.9510445487812061E-3</v>
      </c>
      <c r="AF320" s="9">
        <f t="shared" si="76"/>
        <v>8.0015036759463107E-4</v>
      </c>
      <c r="AG320" s="26">
        <f t="shared" si="77"/>
        <v>1.4681158100264846E-2</v>
      </c>
    </row>
    <row r="321" spans="1:33" x14ac:dyDescent="0.2">
      <c r="A321" s="6" t="s">
        <v>1180</v>
      </c>
      <c r="B321" s="6" t="s">
        <v>537</v>
      </c>
      <c r="C321" s="6" t="s">
        <v>540</v>
      </c>
      <c r="D321" s="7" t="s">
        <v>541</v>
      </c>
      <c r="E321" s="7" t="s">
        <v>1181</v>
      </c>
      <c r="F321" s="7" t="s">
        <v>1160</v>
      </c>
      <c r="G321" s="7" t="s">
        <v>673</v>
      </c>
      <c r="H321" s="7" t="s">
        <v>1187</v>
      </c>
      <c r="I321" s="7" t="s">
        <v>1178</v>
      </c>
      <c r="J321" s="7" t="s">
        <v>8</v>
      </c>
      <c r="K321" s="11">
        <v>25979309</v>
      </c>
      <c r="L321" s="9">
        <v>7.4999999999999997E-3</v>
      </c>
      <c r="M321" s="9">
        <v>0</v>
      </c>
      <c r="N321" s="7"/>
      <c r="O321" s="9">
        <v>8.0000000000000004E-4</v>
      </c>
      <c r="P321" s="9">
        <v>3.0000000000000001E-3</v>
      </c>
      <c r="Q321" s="9">
        <v>0</v>
      </c>
      <c r="R321" s="11">
        <v>160086</v>
      </c>
      <c r="S321" s="11">
        <v>116778</v>
      </c>
      <c r="T321" s="11">
        <v>0</v>
      </c>
      <c r="U321" s="11">
        <v>0</v>
      </c>
      <c r="V321" s="11">
        <v>20752</v>
      </c>
      <c r="W321" s="11">
        <v>22530</v>
      </c>
      <c r="X321" s="11">
        <v>26</v>
      </c>
      <c r="Y321" s="11">
        <v>0</v>
      </c>
      <c r="Z321" s="11">
        <v>0</v>
      </c>
      <c r="AA321" s="9">
        <v>0</v>
      </c>
      <c r="AB321" s="28">
        <f t="shared" si="72"/>
        <v>160060</v>
      </c>
      <c r="AC321" s="14">
        <f t="shared" si="73"/>
        <v>0.72958890416093969</v>
      </c>
      <c r="AD321" s="14">
        <f t="shared" si="74"/>
        <v>0.1296513807322254</v>
      </c>
      <c r="AE321" s="9">
        <f t="shared" si="75"/>
        <v>4.4950387248559997E-3</v>
      </c>
      <c r="AF321" s="9">
        <f t="shared" si="76"/>
        <v>7.9878952900556358E-4</v>
      </c>
      <c r="AG321" s="26">
        <f t="shared" si="77"/>
        <v>6.1610568625978463E-3</v>
      </c>
    </row>
    <row r="322" spans="1:33" x14ac:dyDescent="0.2">
      <c r="A322" s="6" t="s">
        <v>1180</v>
      </c>
      <c r="B322" s="6" t="s">
        <v>589</v>
      </c>
      <c r="C322" s="6" t="s">
        <v>590</v>
      </c>
      <c r="D322" s="7" t="s">
        <v>591</v>
      </c>
      <c r="E322" s="7" t="s">
        <v>1181</v>
      </c>
      <c r="F322" s="7" t="s">
        <v>1160</v>
      </c>
      <c r="G322" s="7" t="s">
        <v>1166</v>
      </c>
      <c r="H322" s="7" t="s">
        <v>202</v>
      </c>
      <c r="I322" s="7" t="s">
        <v>408</v>
      </c>
      <c r="J322" s="7" t="s">
        <v>8</v>
      </c>
      <c r="K322" s="11">
        <v>1437055609</v>
      </c>
      <c r="L322" s="9">
        <v>0.03</v>
      </c>
      <c r="M322" s="9">
        <v>0</v>
      </c>
      <c r="N322" s="7"/>
      <c r="O322" s="9">
        <v>6.9999999999999999E-4</v>
      </c>
      <c r="P322" s="9">
        <v>3.0000000000000001E-3</v>
      </c>
      <c r="Q322" s="9">
        <v>0</v>
      </c>
      <c r="R322" s="11">
        <v>29109207</v>
      </c>
      <c r="S322" s="11">
        <v>3891778</v>
      </c>
      <c r="T322" s="11">
        <v>0</v>
      </c>
      <c r="U322" s="11">
        <v>22053411</v>
      </c>
      <c r="V322" s="11">
        <v>1008980</v>
      </c>
      <c r="W322" s="11">
        <v>1961250</v>
      </c>
      <c r="X322" s="11">
        <v>193788</v>
      </c>
      <c r="Y322" s="11">
        <v>0</v>
      </c>
      <c r="Z322" s="11">
        <v>0</v>
      </c>
      <c r="AA322" s="9">
        <v>2.01E-2</v>
      </c>
      <c r="AB322" s="28">
        <f t="shared" si="72"/>
        <v>28915419</v>
      </c>
      <c r="AC322" s="14">
        <f t="shared" si="73"/>
        <v>0.13459178993740328</v>
      </c>
      <c r="AD322" s="14">
        <f t="shared" si="74"/>
        <v>3.4894185693798867E-2</v>
      </c>
      <c r="AE322" s="9">
        <f t="shared" si="75"/>
        <v>2.7081610312270107E-3</v>
      </c>
      <c r="AF322" s="9">
        <f t="shared" si="76"/>
        <v>7.021161837307856E-4</v>
      </c>
      <c r="AG322" s="26">
        <f t="shared" si="77"/>
        <v>4.0221294415406297E-2</v>
      </c>
    </row>
    <row r="323" spans="1:33" x14ac:dyDescent="0.2">
      <c r="A323" s="6" t="s">
        <v>1180</v>
      </c>
      <c r="B323" s="6" t="s">
        <v>549</v>
      </c>
      <c r="C323" s="6" t="s">
        <v>550</v>
      </c>
      <c r="D323" s="7" t="s">
        <v>551</v>
      </c>
      <c r="E323" s="7" t="s">
        <v>1181</v>
      </c>
      <c r="F323" s="7" t="s">
        <v>1160</v>
      </c>
      <c r="G323" s="7" t="s">
        <v>1197</v>
      </c>
      <c r="H323" s="7" t="s">
        <v>202</v>
      </c>
      <c r="I323" s="7" t="s">
        <v>1178</v>
      </c>
      <c r="J323" s="7" t="s">
        <v>8</v>
      </c>
      <c r="K323" s="11">
        <v>6088806034</v>
      </c>
      <c r="L323" s="9">
        <v>0.01</v>
      </c>
      <c r="M323" s="9">
        <v>0</v>
      </c>
      <c r="N323" s="7"/>
      <c r="O323" s="9">
        <v>8.0000000000000004E-4</v>
      </c>
      <c r="P323" s="9">
        <v>8.0000000000000002E-3</v>
      </c>
      <c r="Q323" s="9">
        <v>0</v>
      </c>
      <c r="R323" s="11">
        <v>76336297</v>
      </c>
      <c r="S323" s="11">
        <v>7311881</v>
      </c>
      <c r="T323" s="11">
        <v>0</v>
      </c>
      <c r="U323" s="11">
        <v>41434009</v>
      </c>
      <c r="V323" s="11">
        <v>4874589</v>
      </c>
      <c r="W323" s="11">
        <v>7314674</v>
      </c>
      <c r="X323" s="11">
        <v>15401144</v>
      </c>
      <c r="Y323" s="11">
        <v>0</v>
      </c>
      <c r="Z323" s="11">
        <v>0</v>
      </c>
      <c r="AA323" s="9">
        <v>0</v>
      </c>
      <c r="AB323" s="28">
        <f t="shared" si="72"/>
        <v>60935153</v>
      </c>
      <c r="AC323" s="14">
        <f t="shared" si="73"/>
        <v>0.11999446362266457</v>
      </c>
      <c r="AD323" s="14">
        <f t="shared" si="74"/>
        <v>7.9996336433257167E-2</v>
      </c>
      <c r="AE323" s="9">
        <f t="shared" si="75"/>
        <v>1.2008727095542751E-3</v>
      </c>
      <c r="AF323" s="9">
        <f t="shared" si="76"/>
        <v>8.0058208009586927E-4</v>
      </c>
      <c r="AG323" s="26">
        <f t="shared" si="77"/>
        <v>1.000773430123033E-2</v>
      </c>
    </row>
    <row r="324" spans="1:33" x14ac:dyDescent="0.2">
      <c r="A324" s="6" t="s">
        <v>1180</v>
      </c>
      <c r="B324" s="6" t="s">
        <v>604</v>
      </c>
      <c r="C324" s="6" t="s">
        <v>605</v>
      </c>
      <c r="D324" s="7" t="s">
        <v>606</v>
      </c>
      <c r="E324" s="7" t="s">
        <v>1181</v>
      </c>
      <c r="F324" s="7" t="s">
        <v>1160</v>
      </c>
      <c r="G324" s="7" t="s">
        <v>1166</v>
      </c>
      <c r="H324" s="7" t="s">
        <v>202</v>
      </c>
      <c r="I324" s="7" t="s">
        <v>408</v>
      </c>
      <c r="J324" s="7" t="s">
        <v>8</v>
      </c>
      <c r="K324" s="11">
        <v>1021898796.9999999</v>
      </c>
      <c r="L324" s="9">
        <v>0.03</v>
      </c>
      <c r="M324" s="9">
        <v>0</v>
      </c>
      <c r="N324" s="7"/>
      <c r="O324" s="9">
        <v>6.9999999999999999E-4</v>
      </c>
      <c r="P324" s="9">
        <v>3.0000000000000001E-3</v>
      </c>
      <c r="Q324" s="9">
        <v>0</v>
      </c>
      <c r="R324" s="11">
        <v>20417395</v>
      </c>
      <c r="S324" s="11">
        <v>2683514</v>
      </c>
      <c r="T324" s="11">
        <v>0</v>
      </c>
      <c r="U324" s="11">
        <v>15206591</v>
      </c>
      <c r="V324" s="11">
        <v>715604</v>
      </c>
      <c r="W324" s="11">
        <v>1694664</v>
      </c>
      <c r="X324" s="11">
        <v>117022</v>
      </c>
      <c r="Y324" s="11">
        <v>0</v>
      </c>
      <c r="Z324" s="11">
        <v>0</v>
      </c>
      <c r="AA324" s="9">
        <v>7.1999999999999998E-3</v>
      </c>
      <c r="AB324" s="28">
        <f t="shared" si="72"/>
        <v>20300373</v>
      </c>
      <c r="AC324" s="14">
        <f t="shared" si="73"/>
        <v>0.13219037896495794</v>
      </c>
      <c r="AD324" s="14">
        <f t="shared" si="74"/>
        <v>3.5250780860036413E-2</v>
      </c>
      <c r="AE324" s="9">
        <f t="shared" si="75"/>
        <v>2.6260075928047112E-3</v>
      </c>
      <c r="AF324" s="9">
        <f t="shared" si="76"/>
        <v>7.0026895236671867E-4</v>
      </c>
      <c r="AG324" s="26">
        <f t="shared" si="77"/>
        <v>2.7065345824455453E-2</v>
      </c>
    </row>
    <row r="325" spans="1:33" x14ac:dyDescent="0.2">
      <c r="A325" s="6" t="s">
        <v>1180</v>
      </c>
      <c r="B325" s="6" t="s">
        <v>1185</v>
      </c>
      <c r="C325" s="6" t="s">
        <v>576</v>
      </c>
      <c r="D325" s="7" t="s">
        <v>577</v>
      </c>
      <c r="E325" s="7" t="s">
        <v>1181</v>
      </c>
      <c r="F325" s="7" t="s">
        <v>1160</v>
      </c>
      <c r="G325" s="7" t="s">
        <v>1166</v>
      </c>
      <c r="H325" s="7" t="s">
        <v>1186</v>
      </c>
      <c r="I325" s="7" t="s">
        <v>408</v>
      </c>
      <c r="J325" s="7" t="s">
        <v>8</v>
      </c>
      <c r="K325" s="11">
        <v>3454464690</v>
      </c>
      <c r="L325" s="9">
        <v>0.02</v>
      </c>
      <c r="M325" s="9">
        <v>0</v>
      </c>
      <c r="N325" s="7"/>
      <c r="O325" s="9">
        <v>8.0000000000000004E-4</v>
      </c>
      <c r="P325" s="9">
        <v>3.0000000000000001E-3</v>
      </c>
      <c r="Q325" s="9">
        <v>0</v>
      </c>
      <c r="R325" s="11">
        <v>41626323</v>
      </c>
      <c r="S325" s="11">
        <v>5174989</v>
      </c>
      <c r="T325" s="11">
        <v>0</v>
      </c>
      <c r="U325" s="11">
        <v>29324930</v>
      </c>
      <c r="V325" s="11">
        <v>2759993</v>
      </c>
      <c r="W325" s="11">
        <v>3384324</v>
      </c>
      <c r="X325" s="11">
        <v>982087</v>
      </c>
      <c r="Y325" s="11">
        <v>0</v>
      </c>
      <c r="Z325" s="11">
        <v>0</v>
      </c>
      <c r="AA325" s="9">
        <v>8.9999999999999998E-4</v>
      </c>
      <c r="AB325" s="28">
        <f t="shared" si="72"/>
        <v>40644236</v>
      </c>
      <c r="AC325" s="14">
        <f t="shared" si="73"/>
        <v>0.12732405647875875</v>
      </c>
      <c r="AD325" s="14">
        <f t="shared" si="74"/>
        <v>6.7906135571105336E-2</v>
      </c>
      <c r="AE325" s="9">
        <f t="shared" si="75"/>
        <v>1.4980581549959337E-3</v>
      </c>
      <c r="AF325" s="9">
        <f t="shared" si="76"/>
        <v>7.9896402125331897E-4</v>
      </c>
      <c r="AG325" s="26">
        <f t="shared" si="77"/>
        <v>1.2665711809895501E-2</v>
      </c>
    </row>
    <row r="326" spans="1:33" x14ac:dyDescent="0.2">
      <c r="A326" s="6" t="s">
        <v>1180</v>
      </c>
      <c r="B326" s="6" t="s">
        <v>1212</v>
      </c>
      <c r="C326" s="6" t="s">
        <v>596</v>
      </c>
      <c r="D326" s="7" t="s">
        <v>597</v>
      </c>
      <c r="E326" s="7" t="s">
        <v>1181</v>
      </c>
      <c r="F326" s="7" t="s">
        <v>1160</v>
      </c>
      <c r="G326" s="7" t="s">
        <v>1166</v>
      </c>
      <c r="H326" s="7" t="s">
        <v>1186</v>
      </c>
      <c r="I326" s="7" t="s">
        <v>408</v>
      </c>
      <c r="J326" s="7" t="s">
        <v>27</v>
      </c>
      <c r="K326" s="11">
        <v>755288</v>
      </c>
      <c r="L326" s="9">
        <v>0.02</v>
      </c>
      <c r="M326" s="9">
        <v>0</v>
      </c>
      <c r="N326" s="7"/>
      <c r="O326" s="9">
        <v>6.9999999999999999E-4</v>
      </c>
      <c r="P326" s="9">
        <v>3.0000000000000001E-3</v>
      </c>
      <c r="Q326" s="9">
        <v>0</v>
      </c>
      <c r="R326" s="11">
        <v>14682</v>
      </c>
      <c r="S326" s="11">
        <v>1699</v>
      </c>
      <c r="T326" s="11">
        <v>0</v>
      </c>
      <c r="U326" s="11">
        <v>9630</v>
      </c>
      <c r="V326" s="11">
        <v>529</v>
      </c>
      <c r="W326" s="11">
        <v>2698</v>
      </c>
      <c r="X326" s="11">
        <v>126</v>
      </c>
      <c r="Y326" s="11">
        <v>0</v>
      </c>
      <c r="Z326" s="11">
        <v>0</v>
      </c>
      <c r="AA326" s="9">
        <v>1.7999999999999999E-2</v>
      </c>
      <c r="AB326" s="28">
        <f t="shared" si="72"/>
        <v>14556</v>
      </c>
      <c r="AC326" s="14">
        <f t="shared" si="73"/>
        <v>0.11672162682055509</v>
      </c>
      <c r="AD326" s="14">
        <f t="shared" si="74"/>
        <v>3.6342401758724927E-2</v>
      </c>
      <c r="AE326" s="9">
        <f t="shared" si="75"/>
        <v>2.2494730486913601E-3</v>
      </c>
      <c r="AF326" s="9">
        <f t="shared" si="76"/>
        <v>7.0039508108165358E-4</v>
      </c>
      <c r="AG326" s="26">
        <f t="shared" si="77"/>
        <v>3.7272118714980249E-2</v>
      </c>
    </row>
    <row r="327" spans="1:33" x14ac:dyDescent="0.2">
      <c r="A327" s="6" t="s">
        <v>1180</v>
      </c>
      <c r="B327" s="6" t="s">
        <v>1192</v>
      </c>
      <c r="C327" s="6" t="s">
        <v>574</v>
      </c>
      <c r="D327" s="7" t="s">
        <v>575</v>
      </c>
      <c r="E327" s="7" t="s">
        <v>1181</v>
      </c>
      <c r="F327" s="7" t="s">
        <v>1160</v>
      </c>
      <c r="G327" s="7" t="s">
        <v>1166</v>
      </c>
      <c r="H327" s="7" t="s">
        <v>1193</v>
      </c>
      <c r="I327" s="7" t="s">
        <v>408</v>
      </c>
      <c r="J327" s="7" t="s">
        <v>8</v>
      </c>
      <c r="K327" s="11">
        <v>8106518720</v>
      </c>
      <c r="L327" s="9">
        <v>0.02</v>
      </c>
      <c r="M327" s="9">
        <v>0</v>
      </c>
      <c r="N327" s="7"/>
      <c r="O327" s="9">
        <v>8.0000000000000004E-4</v>
      </c>
      <c r="P327" s="9">
        <v>3.0000000000000001E-3</v>
      </c>
      <c r="Q327" s="9">
        <v>0</v>
      </c>
      <c r="R327" s="11">
        <v>75502322</v>
      </c>
      <c r="S327" s="11">
        <v>9106736</v>
      </c>
      <c r="T327" s="11">
        <v>0</v>
      </c>
      <c r="U327" s="11">
        <v>51604832</v>
      </c>
      <c r="V327" s="11">
        <v>6475900</v>
      </c>
      <c r="W327" s="11">
        <v>6802011</v>
      </c>
      <c r="X327" s="11">
        <v>1512843</v>
      </c>
      <c r="Y327" s="11">
        <v>0</v>
      </c>
      <c r="Z327" s="11">
        <v>0</v>
      </c>
      <c r="AA327" s="9">
        <v>4.0000000000000001E-3</v>
      </c>
      <c r="AB327" s="28">
        <f t="shared" si="72"/>
        <v>73989479</v>
      </c>
      <c r="AC327" s="14">
        <f t="shared" si="73"/>
        <v>0.12308149919531126</v>
      </c>
      <c r="AD327" s="14">
        <f t="shared" si="74"/>
        <v>8.7524606032163027E-2</v>
      </c>
      <c r="AE327" s="9">
        <f t="shared" si="75"/>
        <v>1.1233843175532691E-3</v>
      </c>
      <c r="AF327" s="9">
        <f t="shared" si="76"/>
        <v>7.988509277136413E-4</v>
      </c>
      <c r="AG327" s="26">
        <f t="shared" si="77"/>
        <v>1.3127158223598107E-2</v>
      </c>
    </row>
    <row r="328" spans="1:33" x14ac:dyDescent="0.2">
      <c r="A328" s="6" t="s">
        <v>1180</v>
      </c>
      <c r="B328" s="6" t="s">
        <v>1202</v>
      </c>
      <c r="C328" s="6" t="s">
        <v>594</v>
      </c>
      <c r="D328" s="7" t="s">
        <v>595</v>
      </c>
      <c r="E328" s="7" t="s">
        <v>1181</v>
      </c>
      <c r="F328" s="7" t="s">
        <v>1160</v>
      </c>
      <c r="G328" s="7" t="s">
        <v>1166</v>
      </c>
      <c r="H328" s="7" t="s">
        <v>1193</v>
      </c>
      <c r="I328" s="7" t="s">
        <v>408</v>
      </c>
      <c r="J328" s="7" t="s">
        <v>27</v>
      </c>
      <c r="K328" s="11">
        <v>1311552</v>
      </c>
      <c r="L328" s="9">
        <v>1.4999999999999999E-2</v>
      </c>
      <c r="M328" s="9">
        <v>0</v>
      </c>
      <c r="N328" s="7"/>
      <c r="O328" s="9">
        <v>6.9999999999999999E-4</v>
      </c>
      <c r="P328" s="9">
        <v>3.0000000000000001E-3</v>
      </c>
      <c r="Q328" s="9">
        <v>0</v>
      </c>
      <c r="R328" s="11">
        <v>21439</v>
      </c>
      <c r="S328" s="11">
        <v>2555</v>
      </c>
      <c r="T328" s="11">
        <v>0</v>
      </c>
      <c r="U328" s="11">
        <v>14478</v>
      </c>
      <c r="V328" s="11">
        <v>917</v>
      </c>
      <c r="W328" s="11">
        <v>3257</v>
      </c>
      <c r="X328" s="11">
        <v>232</v>
      </c>
      <c r="Y328" s="11">
        <v>0</v>
      </c>
      <c r="Z328" s="11">
        <v>0</v>
      </c>
      <c r="AA328" s="9">
        <v>1.41E-2</v>
      </c>
      <c r="AB328" s="28">
        <f t="shared" si="72"/>
        <v>21207</v>
      </c>
      <c r="AC328" s="14">
        <f t="shared" si="73"/>
        <v>0.12047908709388409</v>
      </c>
      <c r="AD328" s="14">
        <f t="shared" si="74"/>
        <v>4.3240439477531006E-2</v>
      </c>
      <c r="AE328" s="9">
        <f t="shared" si="75"/>
        <v>1.9480737324940223E-3</v>
      </c>
      <c r="AF328" s="9">
        <f t="shared" si="76"/>
        <v>6.9917166837456691E-4</v>
      </c>
      <c r="AG328" s="26">
        <f t="shared" si="77"/>
        <v>3.0269393207436684E-2</v>
      </c>
    </row>
    <row r="329" spans="1:33" x14ac:dyDescent="0.2">
      <c r="A329" s="6" t="s">
        <v>1180</v>
      </c>
      <c r="B329" s="6" t="s">
        <v>1196</v>
      </c>
      <c r="C329" s="6" t="s">
        <v>544</v>
      </c>
      <c r="D329" s="7" t="s">
        <v>545</v>
      </c>
      <c r="E329" s="7" t="s">
        <v>1181</v>
      </c>
      <c r="F329" s="7" t="s">
        <v>1160</v>
      </c>
      <c r="G329" s="7" t="s">
        <v>1166</v>
      </c>
      <c r="H329" s="7" t="s">
        <v>1193</v>
      </c>
      <c r="I329" s="7" t="s">
        <v>408</v>
      </c>
      <c r="J329" s="7" t="s">
        <v>8</v>
      </c>
      <c r="K329" s="11">
        <v>3757557177</v>
      </c>
      <c r="L329" s="9">
        <v>0.02</v>
      </c>
      <c r="M329" s="9">
        <v>0</v>
      </c>
      <c r="N329" s="7"/>
      <c r="O329" s="9">
        <v>8.0000000000000004E-4</v>
      </c>
      <c r="P329" s="9">
        <v>3.0000000000000001E-3</v>
      </c>
      <c r="Q329" s="9">
        <v>0</v>
      </c>
      <c r="R329" s="11">
        <v>25983609</v>
      </c>
      <c r="S329" s="11">
        <v>2814523</v>
      </c>
      <c r="T329" s="11">
        <v>0</v>
      </c>
      <c r="U329" s="11">
        <v>15948955</v>
      </c>
      <c r="V329" s="11">
        <v>3002156</v>
      </c>
      <c r="W329" s="11">
        <v>3766837</v>
      </c>
      <c r="X329" s="11">
        <v>451138</v>
      </c>
      <c r="Y329" s="11">
        <v>0</v>
      </c>
      <c r="Z329" s="11">
        <v>0</v>
      </c>
      <c r="AA329" s="9">
        <v>4.8999999999999998E-3</v>
      </c>
      <c r="AB329" s="28">
        <f t="shared" si="72"/>
        <v>25532471</v>
      </c>
      <c r="AC329" s="14">
        <f t="shared" si="73"/>
        <v>0.1102330831982537</v>
      </c>
      <c r="AD329" s="14">
        <f t="shared" si="74"/>
        <v>0.11758188230195189</v>
      </c>
      <c r="AE329" s="9">
        <f t="shared" si="75"/>
        <v>7.490299860844938E-4</v>
      </c>
      <c r="AF329" s="9">
        <f t="shared" si="76"/>
        <v>7.9896482171347677E-4</v>
      </c>
      <c r="AG329" s="26">
        <f t="shared" si="77"/>
        <v>1.169496539834023E-2</v>
      </c>
    </row>
    <row r="330" spans="1:33" x14ac:dyDescent="0.2">
      <c r="A330" s="6" t="s">
        <v>1180</v>
      </c>
      <c r="B330" s="6" t="s">
        <v>1211</v>
      </c>
      <c r="C330" s="6" t="s">
        <v>592</v>
      </c>
      <c r="D330" s="7" t="s">
        <v>593</v>
      </c>
      <c r="E330" s="7" t="s">
        <v>1181</v>
      </c>
      <c r="F330" s="7" t="s">
        <v>1160</v>
      </c>
      <c r="G330" s="7" t="s">
        <v>1166</v>
      </c>
      <c r="H330" s="7" t="s">
        <v>1193</v>
      </c>
      <c r="I330" s="7" t="s">
        <v>408</v>
      </c>
      <c r="J330" s="7" t="s">
        <v>27</v>
      </c>
      <c r="K330" s="11">
        <v>1177069</v>
      </c>
      <c r="L330" s="9">
        <v>1.4999999999999999E-2</v>
      </c>
      <c r="M330" s="9">
        <v>0</v>
      </c>
      <c r="N330" s="7"/>
      <c r="O330" s="9">
        <v>6.9999999999999999E-4</v>
      </c>
      <c r="P330" s="9">
        <v>3.0000000000000001E-3</v>
      </c>
      <c r="Q330" s="9">
        <v>0</v>
      </c>
      <c r="R330" s="11">
        <v>16023</v>
      </c>
      <c r="S330" s="11">
        <v>1764</v>
      </c>
      <c r="T330" s="11">
        <v>0</v>
      </c>
      <c r="U330" s="11">
        <v>9994</v>
      </c>
      <c r="V330" s="11">
        <v>823</v>
      </c>
      <c r="W330" s="11">
        <v>3241</v>
      </c>
      <c r="X330" s="11">
        <v>201</v>
      </c>
      <c r="Y330" s="11">
        <v>0</v>
      </c>
      <c r="Z330" s="11">
        <v>0</v>
      </c>
      <c r="AA330" s="9">
        <v>8.3000000000000001E-3</v>
      </c>
      <c r="AB330" s="28">
        <f t="shared" si="72"/>
        <v>15822</v>
      </c>
      <c r="AC330" s="14">
        <f t="shared" si="73"/>
        <v>0.11149032992036405</v>
      </c>
      <c r="AD330" s="14">
        <f t="shared" si="74"/>
        <v>5.2016180002528126E-2</v>
      </c>
      <c r="AE330" s="9">
        <f t="shared" si="75"/>
        <v>1.4986377179247775E-3</v>
      </c>
      <c r="AF330" s="9">
        <f t="shared" si="76"/>
        <v>6.9919435479143537E-4</v>
      </c>
      <c r="AG330" s="26">
        <f t="shared" si="77"/>
        <v>2.1741862796488567E-2</v>
      </c>
    </row>
    <row r="331" spans="1:33" x14ac:dyDescent="0.2">
      <c r="A331" s="6" t="s">
        <v>1464</v>
      </c>
      <c r="B331" s="6" t="s">
        <v>524</v>
      </c>
      <c r="C331" s="6"/>
      <c r="D331" s="7" t="s">
        <v>525</v>
      </c>
      <c r="E331" s="7" t="s">
        <v>1176</v>
      </c>
      <c r="F331" s="7" t="s">
        <v>1160</v>
      </c>
      <c r="G331" s="7" t="s">
        <v>1161</v>
      </c>
      <c r="H331" s="7" t="s">
        <v>1177</v>
      </c>
      <c r="I331" s="7" t="s">
        <v>1178</v>
      </c>
      <c r="J331" s="7" t="s">
        <v>8</v>
      </c>
      <c r="K331" s="11">
        <v>17965787175.538502</v>
      </c>
      <c r="L331" s="9">
        <v>1.4E-2</v>
      </c>
      <c r="M331" s="9" t="s">
        <v>526</v>
      </c>
      <c r="N331" s="7" t="s">
        <v>526</v>
      </c>
      <c r="O331" s="9">
        <v>8.4999999999999995E-4</v>
      </c>
      <c r="P331" s="9" t="s">
        <v>1518</v>
      </c>
      <c r="Q331" s="9" t="s">
        <v>1179</v>
      </c>
      <c r="R331" s="11">
        <v>1500500043.8102</v>
      </c>
      <c r="S331" s="11">
        <v>251612493</v>
      </c>
      <c r="T331" s="11">
        <v>0</v>
      </c>
      <c r="U331" s="11">
        <v>80844595</v>
      </c>
      <c r="V331" s="11">
        <v>15162248</v>
      </c>
      <c r="W331" s="11">
        <v>57839392.239999995</v>
      </c>
      <c r="X331" s="11">
        <v>1980241.61</v>
      </c>
      <c r="Y331" s="11">
        <v>0</v>
      </c>
      <c r="Z331" s="11">
        <v>1093061073.9602001</v>
      </c>
      <c r="AA331" s="9"/>
      <c r="AB331" s="28">
        <f t="shared" si="72"/>
        <v>405458728.24000001</v>
      </c>
      <c r="AC331" s="14">
        <f t="shared" si="73"/>
        <v>0.62056252702263937</v>
      </c>
      <c r="AD331" s="14">
        <f t="shared" si="74"/>
        <v>3.7395293143190469E-2</v>
      </c>
      <c r="AE331" s="9">
        <f t="shared" si="75"/>
        <v>1.4005091485364222E-2</v>
      </c>
      <c r="AF331" s="9">
        <f t="shared" si="76"/>
        <v>8.4395121971857212E-4</v>
      </c>
      <c r="AG331" s="26">
        <f t="shared" si="77"/>
        <v>2.2568380905238397E-2</v>
      </c>
    </row>
    <row r="332" spans="1:33" x14ac:dyDescent="0.2">
      <c r="A332" s="6" t="s">
        <v>1609</v>
      </c>
      <c r="B332" s="6" t="s">
        <v>1610</v>
      </c>
      <c r="C332" s="6"/>
      <c r="D332" s="7" t="s">
        <v>1611</v>
      </c>
      <c r="E332" s="7" t="s">
        <v>3</v>
      </c>
      <c r="F332" s="7" t="s">
        <v>4</v>
      </c>
      <c r="G332" s="7" t="s">
        <v>16</v>
      </c>
      <c r="H332" s="7" t="s">
        <v>17</v>
      </c>
      <c r="I332" s="7" t="s">
        <v>7</v>
      </c>
      <c r="J332" s="7" t="s">
        <v>8</v>
      </c>
      <c r="K332" s="11">
        <v>3048480493.0493102</v>
      </c>
      <c r="L332" s="9">
        <v>1.7500000000000002E-2</v>
      </c>
      <c r="M332" s="9">
        <v>0</v>
      </c>
      <c r="N332" s="7"/>
      <c r="O332" s="9">
        <v>1.1559999999999999E-3</v>
      </c>
      <c r="P332" s="9">
        <v>1.175E-2</v>
      </c>
      <c r="Q332" s="9">
        <v>2.7275000000000001E-2</v>
      </c>
      <c r="R332" s="11">
        <v>60044995.906300001</v>
      </c>
      <c r="S332" s="11">
        <v>52699441</v>
      </c>
      <c r="T332" s="11">
        <v>0</v>
      </c>
      <c r="U332" s="11">
        <v>1485197</v>
      </c>
      <c r="V332" s="11">
        <v>3481174</v>
      </c>
      <c r="W332" s="11">
        <v>1769913.5774000001</v>
      </c>
      <c r="X332" s="11">
        <v>609270.32890000008</v>
      </c>
      <c r="Y332" s="11">
        <v>0</v>
      </c>
      <c r="Z332" s="11">
        <v>0</v>
      </c>
      <c r="AA332" s="9">
        <v>1.1165300383556599E-3</v>
      </c>
      <c r="AB332" s="28">
        <f t="shared" ref="AB332:AB355" si="78">+S332+U332+V332+W332</f>
        <v>59435725.577399999</v>
      </c>
      <c r="AC332" s="14">
        <f t="shared" ref="AC332:AC355" si="79">+S332/AB332</f>
        <v>0.88666270139787062</v>
      </c>
      <c r="AD332" s="14">
        <f t="shared" ref="AD332:AD355" si="80">+V332/AB332</f>
        <v>5.8570396275665071E-2</v>
      </c>
      <c r="AE332" s="9">
        <f t="shared" ref="AE332:AE355" si="81">+S332/K332</f>
        <v>1.7287117670641946E-2</v>
      </c>
      <c r="AF332" s="9">
        <f t="shared" ref="AF332:AF355" si="82">+V332/K332</f>
        <v>1.1419374366794385E-3</v>
      </c>
      <c r="AG332" s="26">
        <f t="shared" ref="AG332:AG355" si="83">+AB332/K332+AA332</f>
        <v>2.0613366482911056E-2</v>
      </c>
    </row>
    <row r="333" spans="1:33" x14ac:dyDescent="0.2">
      <c r="A333" s="6" t="s">
        <v>1609</v>
      </c>
      <c r="B333" s="6" t="s">
        <v>1612</v>
      </c>
      <c r="C333" s="6" t="s">
        <v>1613</v>
      </c>
      <c r="D333" s="7" t="s">
        <v>1614</v>
      </c>
      <c r="E333" s="7" t="s">
        <v>3</v>
      </c>
      <c r="F333" s="7" t="s">
        <v>4</v>
      </c>
      <c r="G333" s="7" t="s">
        <v>16</v>
      </c>
      <c r="H333" s="7" t="s">
        <v>17</v>
      </c>
      <c r="I333" s="7" t="s">
        <v>7</v>
      </c>
      <c r="J333" s="7" t="s">
        <v>8</v>
      </c>
      <c r="K333" s="11">
        <v>4258997953.9260201</v>
      </c>
      <c r="L333" s="9">
        <v>1.7500000000000002E-2</v>
      </c>
      <c r="M333" s="9">
        <v>0</v>
      </c>
      <c r="N333" s="7"/>
      <c r="O333" s="9">
        <v>1.1559999999999999E-3</v>
      </c>
      <c r="P333" s="9">
        <v>1.175E-2</v>
      </c>
      <c r="Q333" s="9">
        <v>2.7275000000000001E-2</v>
      </c>
      <c r="R333" s="11">
        <v>82537218.962998167</v>
      </c>
      <c r="S333" s="11">
        <v>72806685.807893887</v>
      </c>
      <c r="T333" s="11">
        <v>0</v>
      </c>
      <c r="U333" s="11">
        <v>2017431.1788010895</v>
      </c>
      <c r="V333" s="11">
        <v>4809401.93046699</v>
      </c>
      <c r="W333" s="11">
        <v>1789464.6624708644</v>
      </c>
      <c r="X333" s="11">
        <v>1114235.3833653317</v>
      </c>
      <c r="Y333" s="11">
        <v>0</v>
      </c>
      <c r="Z333" s="11">
        <v>0</v>
      </c>
      <c r="AA333" s="9">
        <v>0</v>
      </c>
      <c r="AB333" s="28">
        <f t="shared" si="78"/>
        <v>81422983.579632834</v>
      </c>
      <c r="AC333" s="14">
        <f t="shared" si="79"/>
        <v>0.89417855508436284</v>
      </c>
      <c r="AD333" s="14">
        <f t="shared" si="80"/>
        <v>5.9066884054467576E-2</v>
      </c>
      <c r="AE333" s="9">
        <f t="shared" si="81"/>
        <v>1.7094792389082833E-2</v>
      </c>
      <c r="AF333" s="9">
        <f t="shared" si="82"/>
        <v>1.1292332098994313E-3</v>
      </c>
      <c r="AG333" s="26">
        <f t="shared" si="83"/>
        <v>1.9117873373143014E-2</v>
      </c>
    </row>
    <row r="334" spans="1:33" x14ac:dyDescent="0.2">
      <c r="A334" s="6" t="s">
        <v>1609</v>
      </c>
      <c r="B334" s="6" t="s">
        <v>1612</v>
      </c>
      <c r="C334" s="6" t="s">
        <v>1615</v>
      </c>
      <c r="D334" s="7" t="s">
        <v>1616</v>
      </c>
      <c r="E334" s="7" t="s">
        <v>3</v>
      </c>
      <c r="F334" s="7" t="s">
        <v>4</v>
      </c>
      <c r="G334" s="7" t="s">
        <v>16</v>
      </c>
      <c r="H334" s="7" t="s">
        <v>17</v>
      </c>
      <c r="I334" s="7" t="s">
        <v>7</v>
      </c>
      <c r="J334" s="7" t="s">
        <v>27</v>
      </c>
      <c r="K334" s="11">
        <v>620382099.45614398</v>
      </c>
      <c r="L334" s="9">
        <v>1.7500000000000002E-2</v>
      </c>
      <c r="M334" s="9">
        <v>0</v>
      </c>
      <c r="N334" s="7"/>
      <c r="O334" s="9">
        <v>1.1559999999999999E-3</v>
      </c>
      <c r="P334" s="9">
        <v>1.175E-2</v>
      </c>
      <c r="Q334" s="9">
        <v>2.7275000000000001E-2</v>
      </c>
      <c r="R334" s="11">
        <v>12022690.251901841</v>
      </c>
      <c r="S334" s="11">
        <v>10605303.192106118</v>
      </c>
      <c r="T334" s="11">
        <v>0</v>
      </c>
      <c r="U334" s="11">
        <v>293866.82119891047</v>
      </c>
      <c r="V334" s="11">
        <v>700556.06953300978</v>
      </c>
      <c r="W334" s="11">
        <v>260660.33752913572</v>
      </c>
      <c r="X334" s="11">
        <v>162303.83153466831</v>
      </c>
      <c r="Y334" s="11">
        <v>0</v>
      </c>
      <c r="Z334" s="11">
        <v>0</v>
      </c>
      <c r="AA334" s="9">
        <v>0</v>
      </c>
      <c r="AB334" s="28">
        <f t="shared" si="78"/>
        <v>11860386.420367174</v>
      </c>
      <c r="AC334" s="14">
        <f t="shared" si="79"/>
        <v>0.89417855508436284</v>
      </c>
      <c r="AD334" s="14">
        <f t="shared" si="80"/>
        <v>5.906688405446759E-2</v>
      </c>
      <c r="AE334" s="9">
        <f t="shared" si="81"/>
        <v>1.7094792389082833E-2</v>
      </c>
      <c r="AF334" s="9">
        <f t="shared" si="82"/>
        <v>1.1292332098994315E-3</v>
      </c>
      <c r="AG334" s="26">
        <f t="shared" si="83"/>
        <v>1.911787337314301E-2</v>
      </c>
    </row>
    <row r="335" spans="1:33" x14ac:dyDescent="0.2">
      <c r="A335" s="6" t="s">
        <v>1609</v>
      </c>
      <c r="B335" s="6" t="s">
        <v>1617</v>
      </c>
      <c r="C335" s="6" t="s">
        <v>1618</v>
      </c>
      <c r="D335" s="7" t="s">
        <v>1619</v>
      </c>
      <c r="E335" s="7" t="s">
        <v>3</v>
      </c>
      <c r="F335" s="7" t="s">
        <v>4</v>
      </c>
      <c r="G335" s="7" t="s">
        <v>16</v>
      </c>
      <c r="H335" s="7" t="s">
        <v>115</v>
      </c>
      <c r="I335" s="7" t="s">
        <v>81</v>
      </c>
      <c r="J335" s="7" t="s">
        <v>8</v>
      </c>
      <c r="K335" s="11">
        <v>1050901113.18356</v>
      </c>
      <c r="L335" s="9">
        <v>7.4999999999999997E-3</v>
      </c>
      <c r="M335" s="9">
        <v>0</v>
      </c>
      <c r="N335" s="7"/>
      <c r="O335" s="9">
        <v>5.0000000000000001E-4</v>
      </c>
      <c r="P335" s="9">
        <v>1.175E-2</v>
      </c>
      <c r="Q335" s="9">
        <v>2.1425E-2</v>
      </c>
      <c r="R335" s="11">
        <v>4813092.911180364</v>
      </c>
      <c r="S335" s="11">
        <v>3524801.31577953</v>
      </c>
      <c r="T335" s="11">
        <v>0</v>
      </c>
      <c r="U335" s="11">
        <v>394170.64399017574</v>
      </c>
      <c r="V335" s="11">
        <v>476816.65404682379</v>
      </c>
      <c r="W335" s="11">
        <v>406686.41852013284</v>
      </c>
      <c r="X335" s="11">
        <v>10617.878843701186</v>
      </c>
      <c r="Y335" s="11">
        <v>0</v>
      </c>
      <c r="Z335" s="11">
        <v>0</v>
      </c>
      <c r="AA335" s="9">
        <v>0</v>
      </c>
      <c r="AB335" s="28">
        <f t="shared" si="78"/>
        <v>4802475.0323366625</v>
      </c>
      <c r="AC335" s="14">
        <f t="shared" si="79"/>
        <v>0.73395515688178903</v>
      </c>
      <c r="AD335" s="14">
        <f t="shared" si="80"/>
        <v>9.9285608115869131E-2</v>
      </c>
      <c r="AE335" s="9">
        <f t="shared" si="81"/>
        <v>3.3540751566069147E-3</v>
      </c>
      <c r="AF335" s="9">
        <f t="shared" si="82"/>
        <v>4.5372171374181297E-4</v>
      </c>
      <c r="AG335" s="26">
        <f t="shared" si="83"/>
        <v>4.5698638740501729E-3</v>
      </c>
    </row>
    <row r="336" spans="1:33" x14ac:dyDescent="0.2">
      <c r="A336" s="6" t="s">
        <v>1609</v>
      </c>
      <c r="B336" s="6" t="s">
        <v>1617</v>
      </c>
      <c r="C336" s="6" t="s">
        <v>1620</v>
      </c>
      <c r="D336" s="7" t="s">
        <v>1621</v>
      </c>
      <c r="E336" s="7" t="s">
        <v>3</v>
      </c>
      <c r="F336" s="7" t="s">
        <v>4</v>
      </c>
      <c r="G336" s="7" t="s">
        <v>16</v>
      </c>
      <c r="H336" s="7" t="s">
        <v>115</v>
      </c>
      <c r="I336" s="7" t="s">
        <v>81</v>
      </c>
      <c r="J336" s="7" t="s">
        <v>8</v>
      </c>
      <c r="K336" s="11">
        <v>3393677885.1835599</v>
      </c>
      <c r="L336" s="9">
        <v>2.5000000000000001E-3</v>
      </c>
      <c r="M336" s="9">
        <v>0</v>
      </c>
      <c r="N336" s="7"/>
      <c r="O336" s="9">
        <v>5.0000000000000001E-4</v>
      </c>
      <c r="P336" s="9">
        <v>1.175E-2</v>
      </c>
      <c r="Q336" s="9">
        <v>1.6924999999999999E-2</v>
      </c>
      <c r="R336" s="11">
        <v>15542934.313319635</v>
      </c>
      <c r="S336" s="11">
        <v>11382650.68422047</v>
      </c>
      <c r="T336" s="11">
        <v>0</v>
      </c>
      <c r="U336" s="11">
        <v>1272896.3560098244</v>
      </c>
      <c r="V336" s="11">
        <v>1539785.3459531763</v>
      </c>
      <c r="W336" s="11">
        <v>1313313.5814798675</v>
      </c>
      <c r="X336" s="11">
        <v>34288.345656298814</v>
      </c>
      <c r="Y336" s="11">
        <v>0</v>
      </c>
      <c r="Z336" s="11">
        <v>0</v>
      </c>
      <c r="AA336" s="9">
        <v>0</v>
      </c>
      <c r="AB336" s="28">
        <f t="shared" si="78"/>
        <v>15508645.967663338</v>
      </c>
      <c r="AC336" s="14">
        <f t="shared" si="79"/>
        <v>0.73395515688178903</v>
      </c>
      <c r="AD336" s="14">
        <f t="shared" si="80"/>
        <v>9.9285608115869131E-2</v>
      </c>
      <c r="AE336" s="9">
        <f t="shared" si="81"/>
        <v>3.3540751566069143E-3</v>
      </c>
      <c r="AF336" s="9">
        <f t="shared" si="82"/>
        <v>4.5372171374181291E-4</v>
      </c>
      <c r="AG336" s="26">
        <f t="shared" si="83"/>
        <v>4.569863874050172E-3</v>
      </c>
    </row>
    <row r="337" spans="1:33" x14ac:dyDescent="0.2">
      <c r="A337" s="6" t="s">
        <v>1609</v>
      </c>
      <c r="B337" s="6" t="s">
        <v>1622</v>
      </c>
      <c r="C337" s="6" t="s">
        <v>1623</v>
      </c>
      <c r="D337" s="7" t="s">
        <v>1624</v>
      </c>
      <c r="E337" s="7" t="s">
        <v>3</v>
      </c>
      <c r="F337" s="7" t="s">
        <v>4</v>
      </c>
      <c r="G337" s="7" t="s">
        <v>24</v>
      </c>
      <c r="H337" s="7" t="s">
        <v>17</v>
      </c>
      <c r="I337" s="7" t="s">
        <v>7</v>
      </c>
      <c r="J337" s="7" t="s">
        <v>8</v>
      </c>
      <c r="K337" s="11">
        <v>897490847.45753396</v>
      </c>
      <c r="L337" s="9">
        <v>1.7500000000000002E-2</v>
      </c>
      <c r="M337" s="9">
        <v>0</v>
      </c>
      <c r="N337" s="7"/>
      <c r="O337" s="9">
        <v>1.1559999999999999E-3</v>
      </c>
      <c r="P337" s="9">
        <v>1.175E-2</v>
      </c>
      <c r="Q337" s="9">
        <v>2.7275000000000001E-2</v>
      </c>
      <c r="R337" s="11">
        <v>17775857.024086725</v>
      </c>
      <c r="S337" s="11">
        <v>15558269.048648788</v>
      </c>
      <c r="T337" s="11">
        <v>0</v>
      </c>
      <c r="U337" s="11">
        <v>441843.97749816097</v>
      </c>
      <c r="V337" s="11">
        <v>1027735.6156425527</v>
      </c>
      <c r="W337" s="11">
        <v>724572.13971970428</v>
      </c>
      <c r="X337" s="11">
        <v>23436.242577520406</v>
      </c>
      <c r="Y337" s="11">
        <v>0</v>
      </c>
      <c r="Z337" s="11">
        <v>0</v>
      </c>
      <c r="AA337" s="9">
        <v>4.0275229208839797E-3</v>
      </c>
      <c r="AB337" s="28">
        <f t="shared" si="78"/>
        <v>17752420.781509206</v>
      </c>
      <c r="AC337" s="14">
        <f t="shared" si="79"/>
        <v>0.87640267432451635</v>
      </c>
      <c r="AD337" s="14">
        <f t="shared" si="80"/>
        <v>5.7892702538519976E-2</v>
      </c>
      <c r="AE337" s="9">
        <f t="shared" si="81"/>
        <v>1.7335295499361567E-2</v>
      </c>
      <c r="AF337" s="9">
        <f t="shared" si="82"/>
        <v>1.1451209987867665E-3</v>
      </c>
      <c r="AG337" s="26">
        <f t="shared" si="83"/>
        <v>2.3807580658296378E-2</v>
      </c>
    </row>
    <row r="338" spans="1:33" x14ac:dyDescent="0.2">
      <c r="A338" s="6" t="s">
        <v>1609</v>
      </c>
      <c r="B338" s="6" t="s">
        <v>1622</v>
      </c>
      <c r="C338" s="6" t="s">
        <v>1625</v>
      </c>
      <c r="D338" s="7" t="s">
        <v>1626</v>
      </c>
      <c r="E338" s="7" t="s">
        <v>3</v>
      </c>
      <c r="F338" s="7" t="s">
        <v>4</v>
      </c>
      <c r="G338" s="7" t="s">
        <v>24</v>
      </c>
      <c r="H338" s="7" t="s">
        <v>17</v>
      </c>
      <c r="I338" s="7" t="s">
        <v>7</v>
      </c>
      <c r="J338" s="7" t="s">
        <v>30</v>
      </c>
      <c r="K338" s="11">
        <v>686741737.50252199</v>
      </c>
      <c r="L338" s="9">
        <v>1.7500000000000002E-2</v>
      </c>
      <c r="M338" s="9">
        <v>0</v>
      </c>
      <c r="N338" s="7"/>
      <c r="O338" s="9">
        <v>1.1559999999999999E-3</v>
      </c>
      <c r="P338" s="9">
        <v>1.175E-2</v>
      </c>
      <c r="Q338" s="9">
        <v>2.7275000000000001E-2</v>
      </c>
      <c r="R338" s="11">
        <v>13601724.154513275</v>
      </c>
      <c r="S338" s="11">
        <v>11904870.951351212</v>
      </c>
      <c r="T338" s="11">
        <v>0</v>
      </c>
      <c r="U338" s="11">
        <v>338090.02250183909</v>
      </c>
      <c r="V338" s="11">
        <v>786402.38435744739</v>
      </c>
      <c r="W338" s="11">
        <v>554427.86028029583</v>
      </c>
      <c r="X338" s="11">
        <v>17932.936022479593</v>
      </c>
      <c r="Y338" s="11">
        <v>0</v>
      </c>
      <c r="Z338" s="11">
        <v>0</v>
      </c>
      <c r="AA338" s="9">
        <v>4.0275229208839797E-3</v>
      </c>
      <c r="AB338" s="28">
        <f t="shared" si="78"/>
        <v>13583791.218490794</v>
      </c>
      <c r="AC338" s="14">
        <f t="shared" si="79"/>
        <v>0.87640267432451635</v>
      </c>
      <c r="AD338" s="14">
        <f t="shared" si="80"/>
        <v>5.7892702538519976E-2</v>
      </c>
      <c r="AE338" s="9">
        <f t="shared" si="81"/>
        <v>1.7335295499361567E-2</v>
      </c>
      <c r="AF338" s="9">
        <f t="shared" si="82"/>
        <v>1.1451209987867665E-3</v>
      </c>
      <c r="AG338" s="26">
        <f t="shared" si="83"/>
        <v>2.3807580658296378E-2</v>
      </c>
    </row>
    <row r="339" spans="1:33" x14ac:dyDescent="0.2">
      <c r="A339" s="6" t="s">
        <v>1609</v>
      </c>
      <c r="B339" s="6" t="s">
        <v>1605</v>
      </c>
      <c r="C339" s="6"/>
      <c r="D339" s="7" t="s">
        <v>1627</v>
      </c>
      <c r="E339" s="7" t="s">
        <v>3</v>
      </c>
      <c r="F339" s="7" t="s">
        <v>4</v>
      </c>
      <c r="G339" s="7" t="s">
        <v>24</v>
      </c>
      <c r="H339" s="7" t="s">
        <v>17</v>
      </c>
      <c r="I339" s="7" t="s">
        <v>7</v>
      </c>
      <c r="J339" s="7" t="s">
        <v>8</v>
      </c>
      <c r="K339" s="11">
        <v>1348612156.96438</v>
      </c>
      <c r="L339" s="9">
        <v>1.7500000000000002E-2</v>
      </c>
      <c r="M339" s="9">
        <v>0</v>
      </c>
      <c r="N339" s="7"/>
      <c r="O339" s="9">
        <v>1.1559999999999999E-3</v>
      </c>
      <c r="P339" s="9">
        <v>1.175E-2</v>
      </c>
      <c r="Q339" s="9">
        <v>2.7275000000000001E-2</v>
      </c>
      <c r="R339" s="11">
        <v>27114503.211400002</v>
      </c>
      <c r="S339" s="11">
        <v>23532574</v>
      </c>
      <c r="T339" s="11">
        <v>0</v>
      </c>
      <c r="U339" s="11">
        <v>672557</v>
      </c>
      <c r="V339" s="11">
        <v>1554494</v>
      </c>
      <c r="W339" s="11">
        <v>1227125</v>
      </c>
      <c r="X339" s="11">
        <v>127753.2114</v>
      </c>
      <c r="Y339" s="11">
        <v>0</v>
      </c>
      <c r="Z339" s="11">
        <v>0</v>
      </c>
      <c r="AA339" s="9">
        <v>4.1729684551809398E-3</v>
      </c>
      <c r="AB339" s="28">
        <f t="shared" si="78"/>
        <v>26986750</v>
      </c>
      <c r="AC339" s="14">
        <f t="shared" si="79"/>
        <v>0.87200474306835762</v>
      </c>
      <c r="AD339" s="14">
        <f t="shared" si="80"/>
        <v>5.760211955867231E-2</v>
      </c>
      <c r="AE339" s="9">
        <f t="shared" si="81"/>
        <v>1.7449474912765117E-2</v>
      </c>
      <c r="AF339" s="9">
        <f t="shared" si="82"/>
        <v>1.1526620103284875E-3</v>
      </c>
      <c r="AG339" s="26">
        <f t="shared" si="83"/>
        <v>2.4183725336347616E-2</v>
      </c>
    </row>
    <row r="340" spans="1:33" x14ac:dyDescent="0.2">
      <c r="A340" s="6" t="s">
        <v>1609</v>
      </c>
      <c r="B340" s="6" t="s">
        <v>1628</v>
      </c>
      <c r="C340" s="6" t="s">
        <v>1629</v>
      </c>
      <c r="D340" s="7" t="s">
        <v>1630</v>
      </c>
      <c r="E340" s="7" t="s">
        <v>3</v>
      </c>
      <c r="F340" s="7" t="s">
        <v>4</v>
      </c>
      <c r="G340" s="7" t="s">
        <v>16</v>
      </c>
      <c r="H340" s="7" t="s">
        <v>17</v>
      </c>
      <c r="I340" s="7" t="s">
        <v>7</v>
      </c>
      <c r="J340" s="7" t="s">
        <v>8</v>
      </c>
      <c r="K340" s="11">
        <v>3494143534.2164302</v>
      </c>
      <c r="L340" s="9">
        <v>1.7500000000000002E-2</v>
      </c>
      <c r="M340" s="9">
        <v>0</v>
      </c>
      <c r="N340" s="7"/>
      <c r="O340" s="9">
        <v>1.1559999999999999E-3</v>
      </c>
      <c r="P340" s="9">
        <v>1.175E-2</v>
      </c>
      <c r="Q340" s="9">
        <v>2.7375E-2</v>
      </c>
      <c r="R340" s="11">
        <v>68584325.597220004</v>
      </c>
      <c r="S340" s="11">
        <v>60167607.812924147</v>
      </c>
      <c r="T340" s="11">
        <v>0</v>
      </c>
      <c r="U340" s="11">
        <v>1671414.1494748234</v>
      </c>
      <c r="V340" s="11">
        <v>3974500.3091362622</v>
      </c>
      <c r="W340" s="11">
        <v>1248401.8209499728</v>
      </c>
      <c r="X340" s="11">
        <v>1522401.5047347853</v>
      </c>
      <c r="Y340" s="11">
        <v>0</v>
      </c>
      <c r="Z340" s="11">
        <v>0</v>
      </c>
      <c r="AA340" s="9">
        <v>0</v>
      </c>
      <c r="AB340" s="28">
        <f t="shared" si="78"/>
        <v>67061924.092485204</v>
      </c>
      <c r="AC340" s="14">
        <f t="shared" si="79"/>
        <v>0.89719477374294998</v>
      </c>
      <c r="AD340" s="14">
        <f t="shared" si="80"/>
        <v>5.9266124002869687E-2</v>
      </c>
      <c r="AE340" s="9">
        <f t="shared" si="81"/>
        <v>1.7219558161744742E-2</v>
      </c>
      <c r="AF340" s="9">
        <f t="shared" si="82"/>
        <v>1.1374748261529426E-3</v>
      </c>
      <c r="AG340" s="26">
        <f t="shared" si="83"/>
        <v>1.9192664364179875E-2</v>
      </c>
    </row>
    <row r="341" spans="1:33" x14ac:dyDescent="0.2">
      <c r="A341" s="6" t="s">
        <v>1609</v>
      </c>
      <c r="B341" s="6" t="s">
        <v>1628</v>
      </c>
      <c r="C341" s="6" t="s">
        <v>1631</v>
      </c>
      <c r="D341" s="7" t="s">
        <v>1632</v>
      </c>
      <c r="E341" s="7" t="s">
        <v>3</v>
      </c>
      <c r="F341" s="7" t="s">
        <v>4</v>
      </c>
      <c r="G341" s="7" t="s">
        <v>16</v>
      </c>
      <c r="H341" s="7" t="s">
        <v>17</v>
      </c>
      <c r="I341" s="7" t="s">
        <v>7</v>
      </c>
      <c r="J341" s="7" t="s">
        <v>27</v>
      </c>
      <c r="K341" s="11">
        <v>4067613264.4729199</v>
      </c>
      <c r="L341" s="9">
        <v>1.7500000000000002E-2</v>
      </c>
      <c r="M341" s="9">
        <v>0</v>
      </c>
      <c r="N341" s="7"/>
      <c r="O341" s="9">
        <v>1.1559999999999999E-3</v>
      </c>
      <c r="P341" s="9">
        <v>1.175E-2</v>
      </c>
      <c r="Q341" s="9">
        <v>2.7375E-2</v>
      </c>
      <c r="R341" s="11">
        <v>79840598.934279993</v>
      </c>
      <c r="S341" s="11">
        <v>70042503.187075838</v>
      </c>
      <c r="T341" s="11">
        <v>0</v>
      </c>
      <c r="U341" s="11">
        <v>1945731.8505251764</v>
      </c>
      <c r="V341" s="11">
        <v>4626807.6908637378</v>
      </c>
      <c r="W341" s="11">
        <v>1453293.4198500272</v>
      </c>
      <c r="X341" s="11">
        <v>1772262.7859652129</v>
      </c>
      <c r="Y341" s="11">
        <v>0</v>
      </c>
      <c r="Z341" s="11">
        <v>0</v>
      </c>
      <c r="AA341" s="9">
        <v>0</v>
      </c>
      <c r="AB341" s="28">
        <f t="shared" si="78"/>
        <v>78068336.148314774</v>
      </c>
      <c r="AC341" s="14">
        <f t="shared" si="79"/>
        <v>0.89719477374294998</v>
      </c>
      <c r="AD341" s="14">
        <f t="shared" si="80"/>
        <v>5.9266124002869694E-2</v>
      </c>
      <c r="AE341" s="9">
        <f t="shared" si="81"/>
        <v>1.7219558161744742E-2</v>
      </c>
      <c r="AF341" s="9">
        <f t="shared" si="82"/>
        <v>1.1374748261529426E-3</v>
      </c>
      <c r="AG341" s="26">
        <f t="shared" si="83"/>
        <v>1.9192664364179872E-2</v>
      </c>
    </row>
    <row r="342" spans="1:33" x14ac:dyDescent="0.2">
      <c r="A342" s="6" t="s">
        <v>1609</v>
      </c>
      <c r="B342" s="6" t="s">
        <v>1606</v>
      </c>
      <c r="C342" s="6" t="s">
        <v>1607</v>
      </c>
      <c r="D342" s="7" t="s">
        <v>1633</v>
      </c>
      <c r="E342" s="7" t="s">
        <v>3</v>
      </c>
      <c r="F342" s="7" t="s">
        <v>4</v>
      </c>
      <c r="G342" s="7" t="s">
        <v>16</v>
      </c>
      <c r="H342" s="7" t="s">
        <v>80</v>
      </c>
      <c r="I342" s="7" t="s">
        <v>81</v>
      </c>
      <c r="J342" s="7" t="s">
        <v>8</v>
      </c>
      <c r="K342" s="11">
        <v>477060497.78630102</v>
      </c>
      <c r="L342" s="9">
        <v>1.7500000000000002E-2</v>
      </c>
      <c r="M342" s="9">
        <v>0</v>
      </c>
      <c r="N342" s="7"/>
      <c r="O342" s="9">
        <v>5.0000000000000001E-4</v>
      </c>
      <c r="P342" s="9">
        <v>1.175E-2</v>
      </c>
      <c r="Q342" s="9">
        <v>2.7324999999999999E-2</v>
      </c>
      <c r="R342" s="11">
        <v>8767846.5782200005</v>
      </c>
      <c r="S342" s="11">
        <v>6675988</v>
      </c>
      <c r="T342" s="11">
        <v>0</v>
      </c>
      <c r="U342" s="11">
        <v>224749</v>
      </c>
      <c r="V342" s="11">
        <v>531060</v>
      </c>
      <c r="W342" s="11">
        <v>1001000</v>
      </c>
      <c r="X342" s="11">
        <v>335049.57822000002</v>
      </c>
      <c r="Y342" s="11">
        <v>0</v>
      </c>
      <c r="Z342" s="11">
        <v>0</v>
      </c>
      <c r="AA342" s="9">
        <v>0</v>
      </c>
      <c r="AB342" s="28">
        <f t="shared" si="78"/>
        <v>8432797</v>
      </c>
      <c r="AC342" s="14">
        <f t="shared" si="79"/>
        <v>0.79166947811028776</v>
      </c>
      <c r="AD342" s="14">
        <f t="shared" si="80"/>
        <v>6.2975546547604552E-2</v>
      </c>
      <c r="AE342" s="9">
        <f t="shared" si="81"/>
        <v>1.3994007114356605E-2</v>
      </c>
      <c r="AF342" s="9">
        <f t="shared" si="82"/>
        <v>1.1131921474619515E-3</v>
      </c>
      <c r="AG342" s="26">
        <f t="shared" si="83"/>
        <v>1.7676577790721768E-2</v>
      </c>
    </row>
    <row r="343" spans="1:33" x14ac:dyDescent="0.2">
      <c r="A343" s="6" t="s">
        <v>1609</v>
      </c>
      <c r="B343" s="6" t="s">
        <v>1606</v>
      </c>
      <c r="C343" s="6" t="s">
        <v>1608</v>
      </c>
      <c r="D343" s="7" t="s">
        <v>1634</v>
      </c>
      <c r="E343" s="7" t="s">
        <v>3</v>
      </c>
      <c r="F343" s="7" t="s">
        <v>4</v>
      </c>
      <c r="G343" s="7" t="s">
        <v>16</v>
      </c>
      <c r="H343" s="7" t="s">
        <v>80</v>
      </c>
      <c r="I343" s="7" t="s">
        <v>81</v>
      </c>
      <c r="J343" s="7" t="s">
        <v>8</v>
      </c>
      <c r="K343" s="11">
        <v>657065980.76438296</v>
      </c>
      <c r="L343" s="9">
        <v>0.01</v>
      </c>
      <c r="M343" s="9">
        <v>0</v>
      </c>
      <c r="N343" s="7"/>
      <c r="O343" s="9">
        <v>5.0000000000000001E-4</v>
      </c>
      <c r="P343" s="9">
        <v>1.175E-2</v>
      </c>
      <c r="Q343" s="9">
        <v>2.4424999999999999E-2</v>
      </c>
      <c r="R343" s="11">
        <v>4292179.5140055595</v>
      </c>
      <c r="S343" s="11">
        <v>3435383.3563497914</v>
      </c>
      <c r="T343" s="11">
        <v>0</v>
      </c>
      <c r="U343" s="11">
        <v>321064.72029508429</v>
      </c>
      <c r="V343" s="11">
        <v>325862.47583698045</v>
      </c>
      <c r="W343" s="11">
        <v>206634.25777551217</v>
      </c>
      <c r="X343" s="11">
        <v>3234.7037481904895</v>
      </c>
      <c r="Y343" s="11">
        <v>0</v>
      </c>
      <c r="Z343" s="11">
        <v>0</v>
      </c>
      <c r="AA343" s="9">
        <v>0</v>
      </c>
      <c r="AB343" s="28">
        <f t="shared" si="78"/>
        <v>4288944.8102573687</v>
      </c>
      <c r="AC343" s="14">
        <f t="shared" si="79"/>
        <v>0.80098567557544365</v>
      </c>
      <c r="AD343" s="14">
        <f t="shared" si="80"/>
        <v>7.5977306832592767E-2</v>
      </c>
      <c r="AE343" s="9">
        <f t="shared" si="81"/>
        <v>5.2283689262885213E-3</v>
      </c>
      <c r="AF343" s="9">
        <f t="shared" si="82"/>
        <v>4.959356980525695E-4</v>
      </c>
      <c r="AG343" s="26">
        <f t="shared" si="83"/>
        <v>6.5274187613060123E-3</v>
      </c>
    </row>
    <row r="344" spans="1:33" x14ac:dyDescent="0.2">
      <c r="A344" s="6" t="s">
        <v>1609</v>
      </c>
      <c r="B344" s="6" t="s">
        <v>1635</v>
      </c>
      <c r="C344" s="6"/>
      <c r="D344" s="7" t="s">
        <v>1636</v>
      </c>
      <c r="E344" s="7" t="s">
        <v>3</v>
      </c>
      <c r="F344" s="7" t="s">
        <v>4</v>
      </c>
      <c r="G344" s="7" t="s">
        <v>24</v>
      </c>
      <c r="H344" s="7" t="s">
        <v>17</v>
      </c>
      <c r="I344" s="7" t="s">
        <v>7</v>
      </c>
      <c r="J344" s="7" t="s">
        <v>8</v>
      </c>
      <c r="K344" s="11">
        <v>12088171002.2164</v>
      </c>
      <c r="L344" s="9">
        <v>5.0000000000000001E-3</v>
      </c>
      <c r="M344" s="9">
        <v>0</v>
      </c>
      <c r="N344" s="7"/>
      <c r="O344" s="9">
        <v>1.1559999999999999E-3</v>
      </c>
      <c r="P344" s="9">
        <v>1.175E-2</v>
      </c>
      <c r="Q344" s="9">
        <v>1.6924999999999999E-2</v>
      </c>
      <c r="R344" s="11">
        <v>78964063.665494427</v>
      </c>
      <c r="S344" s="11">
        <v>63201417.643650211</v>
      </c>
      <c r="T344" s="11">
        <v>0</v>
      </c>
      <c r="U344" s="11">
        <v>5906690.2797049154</v>
      </c>
      <c r="V344" s="11">
        <v>5994955.5241630198</v>
      </c>
      <c r="W344" s="11">
        <v>3801490.7422244879</v>
      </c>
      <c r="X344" s="11">
        <v>59509.475751809507</v>
      </c>
      <c r="Y344" s="11">
        <v>0</v>
      </c>
      <c r="Z344" s="11">
        <v>0</v>
      </c>
      <c r="AA344" s="9">
        <v>0</v>
      </c>
      <c r="AB344" s="28">
        <f t="shared" si="78"/>
        <v>78904554.18974264</v>
      </c>
      <c r="AC344" s="14">
        <f t="shared" si="79"/>
        <v>0.80098567557544365</v>
      </c>
      <c r="AD344" s="14">
        <f t="shared" si="80"/>
        <v>7.5977306832592767E-2</v>
      </c>
      <c r="AE344" s="9">
        <f t="shared" si="81"/>
        <v>5.2283689262885222E-3</v>
      </c>
      <c r="AF344" s="9">
        <f t="shared" si="82"/>
        <v>4.9593569805256961E-4</v>
      </c>
      <c r="AG344" s="26">
        <f t="shared" si="83"/>
        <v>6.5274187613060131E-3</v>
      </c>
    </row>
    <row r="345" spans="1:33" x14ac:dyDescent="0.2">
      <c r="A345" s="6" t="s">
        <v>1609</v>
      </c>
      <c r="B345" s="6" t="s">
        <v>1637</v>
      </c>
      <c r="C345" s="6" t="s">
        <v>1638</v>
      </c>
      <c r="D345" s="7" t="s">
        <v>1639</v>
      </c>
      <c r="E345" s="7" t="s">
        <v>3</v>
      </c>
      <c r="F345" s="7" t="s">
        <v>4</v>
      </c>
      <c r="G345" s="7" t="s">
        <v>16</v>
      </c>
      <c r="H345" s="7" t="s">
        <v>6</v>
      </c>
      <c r="I345" s="7" t="s">
        <v>7</v>
      </c>
      <c r="J345" s="7" t="s">
        <v>8</v>
      </c>
      <c r="K345" s="11">
        <v>3560749050.1479402</v>
      </c>
      <c r="L345" s="9">
        <v>1.7500000000000002E-2</v>
      </c>
      <c r="M345" s="9">
        <v>0</v>
      </c>
      <c r="N345" s="7"/>
      <c r="O345" s="9">
        <v>1.1559999999999999E-3</v>
      </c>
      <c r="P345" s="9">
        <v>1.175E-2</v>
      </c>
      <c r="Q345" s="9">
        <v>2.7275000000000001E-2</v>
      </c>
      <c r="R345" s="11">
        <v>68975441.026600003</v>
      </c>
      <c r="S345" s="11">
        <v>61426343</v>
      </c>
      <c r="T345" s="11">
        <v>0</v>
      </c>
      <c r="U345" s="11">
        <v>1706812</v>
      </c>
      <c r="V345" s="11">
        <v>4057649</v>
      </c>
      <c r="W345" s="11">
        <v>1743000</v>
      </c>
      <c r="X345" s="11">
        <v>41637.026599999997</v>
      </c>
      <c r="Y345" s="11">
        <v>0</v>
      </c>
      <c r="Z345" s="11">
        <v>0</v>
      </c>
      <c r="AA345" s="9">
        <v>2.0661135569583302E-3</v>
      </c>
      <c r="AB345" s="28">
        <f t="shared" si="78"/>
        <v>68933804</v>
      </c>
      <c r="AC345" s="14">
        <f t="shared" si="79"/>
        <v>0.89109173490556248</v>
      </c>
      <c r="AD345" s="14">
        <f t="shared" si="80"/>
        <v>5.886297816960747E-2</v>
      </c>
      <c r="AE345" s="9">
        <f t="shared" si="81"/>
        <v>1.7250961001435326E-2</v>
      </c>
      <c r="AF345" s="9">
        <f t="shared" si="82"/>
        <v>1.1395492754063684E-3</v>
      </c>
      <c r="AG345" s="26">
        <f t="shared" si="83"/>
        <v>2.1425468296415742E-2</v>
      </c>
    </row>
    <row r="346" spans="1:33" x14ac:dyDescent="0.2">
      <c r="A346" s="6" t="s">
        <v>1609</v>
      </c>
      <c r="B346" s="6" t="s">
        <v>1637</v>
      </c>
      <c r="C346" s="6" t="s">
        <v>1640</v>
      </c>
      <c r="D346" s="7" t="s">
        <v>1641</v>
      </c>
      <c r="E346" s="7" t="s">
        <v>3</v>
      </c>
      <c r="F346" s="7" t="s">
        <v>4</v>
      </c>
      <c r="G346" s="7" t="s">
        <v>16</v>
      </c>
      <c r="H346" s="7" t="s">
        <v>6</v>
      </c>
      <c r="I346" s="7" t="s">
        <v>7</v>
      </c>
      <c r="J346" s="7" t="s">
        <v>8</v>
      </c>
      <c r="K346" s="11">
        <v>1524214002.9698601</v>
      </c>
      <c r="L346" s="9">
        <v>1.7500000000000002E-2</v>
      </c>
      <c r="M346" s="9">
        <v>0</v>
      </c>
      <c r="N346" s="7"/>
      <c r="O346" s="9">
        <v>1.1559999999999999E-3</v>
      </c>
      <c r="P346" s="9">
        <v>1.175E-2</v>
      </c>
      <c r="Q346" s="9">
        <v>2.7275000000000001E-2</v>
      </c>
      <c r="R346" s="11">
        <v>18855756.208500002</v>
      </c>
      <c r="S346" s="11">
        <v>14111233</v>
      </c>
      <c r="T346" s="11">
        <v>0</v>
      </c>
      <c r="U346" s="11">
        <v>735390</v>
      </c>
      <c r="V346" s="11">
        <v>1740785</v>
      </c>
      <c r="W346" s="11">
        <v>1259125</v>
      </c>
      <c r="X346" s="11">
        <v>1009223.2084999996</v>
      </c>
      <c r="Y346" s="11">
        <v>0</v>
      </c>
      <c r="Z346" s="11">
        <v>0</v>
      </c>
      <c r="AA346" s="9">
        <v>4.3220903305592499E-3</v>
      </c>
      <c r="AB346" s="28">
        <f t="shared" si="78"/>
        <v>17846533</v>
      </c>
      <c r="AC346" s="14">
        <f t="shared" si="79"/>
        <v>0.79069884329914386</v>
      </c>
      <c r="AD346" s="14">
        <f t="shared" si="80"/>
        <v>9.7541914723716927E-2</v>
      </c>
      <c r="AE346" s="9">
        <f t="shared" si="81"/>
        <v>9.2580392074242332E-3</v>
      </c>
      <c r="AF346" s="9">
        <f t="shared" si="82"/>
        <v>1.1420870013056968E-3</v>
      </c>
      <c r="AG346" s="26">
        <f t="shared" si="83"/>
        <v>1.6030769666418164E-2</v>
      </c>
    </row>
    <row r="347" spans="1:33" x14ac:dyDescent="0.2">
      <c r="A347" s="6" t="s">
        <v>1609</v>
      </c>
      <c r="B347" s="6" t="s">
        <v>1642</v>
      </c>
      <c r="C347" s="6" t="s">
        <v>1643</v>
      </c>
      <c r="D347" s="7" t="s">
        <v>1644</v>
      </c>
      <c r="E347" s="7" t="s">
        <v>3</v>
      </c>
      <c r="F347" s="7" t="s">
        <v>4</v>
      </c>
      <c r="G347" s="7" t="s">
        <v>16</v>
      </c>
      <c r="H347" s="7" t="s">
        <v>17</v>
      </c>
      <c r="I347" s="7" t="s">
        <v>7</v>
      </c>
      <c r="J347" s="7" t="s">
        <v>8</v>
      </c>
      <c r="K347" s="11">
        <v>2033514267.76986</v>
      </c>
      <c r="L347" s="9">
        <v>1.7500000000000002E-2</v>
      </c>
      <c r="M347" s="9">
        <v>0.2</v>
      </c>
      <c r="N347" s="7" t="s">
        <v>9</v>
      </c>
      <c r="O347" s="9">
        <v>1.1559999999999999E-3</v>
      </c>
      <c r="P347" s="9">
        <v>1.175E-2</v>
      </c>
      <c r="Q347" s="9">
        <v>2.7275000000000001E-2</v>
      </c>
      <c r="R347" s="11">
        <v>57040586.570845097</v>
      </c>
      <c r="S347" s="11">
        <v>21991189.199155208</v>
      </c>
      <c r="T347" s="11">
        <v>26287947.873599999</v>
      </c>
      <c r="U347" s="11">
        <v>949185.15746661602</v>
      </c>
      <c r="V347" s="11">
        <v>2290404.7299778834</v>
      </c>
      <c r="W347" s="11">
        <v>688352.82843169954</v>
      </c>
      <c r="X347" s="11">
        <v>4833506.7822136953</v>
      </c>
      <c r="Y347" s="11">
        <v>0</v>
      </c>
      <c r="Z347" s="11">
        <v>0</v>
      </c>
      <c r="AA347" s="9">
        <v>0</v>
      </c>
      <c r="AB347" s="28">
        <f t="shared" si="78"/>
        <v>25919131.915031407</v>
      </c>
      <c r="AC347" s="14">
        <f t="shared" si="79"/>
        <v>0.84845392473973058</v>
      </c>
      <c r="AD347" s="14">
        <f t="shared" si="80"/>
        <v>8.8367339519175719E-2</v>
      </c>
      <c r="AE347" s="9">
        <f t="shared" si="81"/>
        <v>1.0814376642300514E-2</v>
      </c>
      <c r="AF347" s="9">
        <f t="shared" si="82"/>
        <v>1.1263283303587308E-3</v>
      </c>
      <c r="AG347" s="26">
        <f t="shared" si="83"/>
        <v>1.2745979866399819E-2</v>
      </c>
    </row>
    <row r="348" spans="1:33" x14ac:dyDescent="0.2">
      <c r="A348" s="6" t="s">
        <v>1609</v>
      </c>
      <c r="B348" s="6" t="s">
        <v>1642</v>
      </c>
      <c r="C348" s="6" t="s">
        <v>1645</v>
      </c>
      <c r="D348" s="7" t="s">
        <v>1646</v>
      </c>
      <c r="E348" s="7" t="s">
        <v>3</v>
      </c>
      <c r="F348" s="7" t="s">
        <v>4</v>
      </c>
      <c r="G348" s="7" t="s">
        <v>16</v>
      </c>
      <c r="H348" s="7" t="s">
        <v>17</v>
      </c>
      <c r="I348" s="7" t="s">
        <v>7</v>
      </c>
      <c r="J348" s="7" t="s">
        <v>30</v>
      </c>
      <c r="K348" s="11">
        <v>6462483517.3095798</v>
      </c>
      <c r="L348" s="9">
        <v>8.9999999999999993E-3</v>
      </c>
      <c r="M348" s="9">
        <v>0.2</v>
      </c>
      <c r="N348" s="7" t="s">
        <v>9</v>
      </c>
      <c r="O348" s="9">
        <v>1.1559999999999999E-3</v>
      </c>
      <c r="P348" s="9">
        <v>1.175E-2</v>
      </c>
      <c r="Q348" s="9">
        <v>2.7275000000000001E-2</v>
      </c>
      <c r="R348" s="11">
        <v>192909803.52555472</v>
      </c>
      <c r="S348" s="11">
        <v>69887730.800844789</v>
      </c>
      <c r="T348" s="11">
        <v>95178293.181799904</v>
      </c>
      <c r="U348" s="11">
        <v>3016498.842533384</v>
      </c>
      <c r="V348" s="11">
        <v>7278878.2700221166</v>
      </c>
      <c r="W348" s="11">
        <v>2187576.8851683005</v>
      </c>
      <c r="X348" s="11">
        <v>15360825.545186296</v>
      </c>
      <c r="Y348" s="11">
        <v>0</v>
      </c>
      <c r="Z348" s="11">
        <v>0</v>
      </c>
      <c r="AA348" s="9">
        <v>0</v>
      </c>
      <c r="AB348" s="28">
        <f t="shared" si="78"/>
        <v>82370684.798568591</v>
      </c>
      <c r="AC348" s="14">
        <f t="shared" si="79"/>
        <v>0.84845392473973058</v>
      </c>
      <c r="AD348" s="14">
        <f t="shared" si="80"/>
        <v>8.8367339519175719E-2</v>
      </c>
      <c r="AE348" s="9">
        <f t="shared" si="81"/>
        <v>1.0814376642300514E-2</v>
      </c>
      <c r="AF348" s="9">
        <f t="shared" si="82"/>
        <v>1.1263283303587308E-3</v>
      </c>
      <c r="AG348" s="26">
        <f t="shared" si="83"/>
        <v>1.2745979866399819E-2</v>
      </c>
    </row>
    <row r="349" spans="1:33" x14ac:dyDescent="0.2">
      <c r="A349" s="6" t="s">
        <v>1609</v>
      </c>
      <c r="B349" s="6" t="s">
        <v>1647</v>
      </c>
      <c r="C349" s="6"/>
      <c r="D349" s="7" t="s">
        <v>1648</v>
      </c>
      <c r="E349" s="7" t="s">
        <v>3</v>
      </c>
      <c r="F349" s="7" t="s">
        <v>4</v>
      </c>
      <c r="G349" s="7" t="s">
        <v>24</v>
      </c>
      <c r="H349" s="7" t="s">
        <v>6</v>
      </c>
      <c r="I349" s="7" t="s">
        <v>7</v>
      </c>
      <c r="J349" s="7" t="s">
        <v>8</v>
      </c>
      <c r="K349" s="11">
        <v>6365462367.4821901</v>
      </c>
      <c r="L349" s="9">
        <v>1.7500000000000002E-2</v>
      </c>
      <c r="M349" s="9">
        <v>0</v>
      </c>
      <c r="N349" s="7"/>
      <c r="O349" s="9">
        <v>1.1559999999999999E-3</v>
      </c>
      <c r="P349" s="9">
        <v>1.175E-2</v>
      </c>
      <c r="Q349" s="9">
        <v>2.7275000000000001E-2</v>
      </c>
      <c r="R349" s="11">
        <v>120543095.34690586</v>
      </c>
      <c r="S349" s="11">
        <v>106524140.41484046</v>
      </c>
      <c r="T349" s="11">
        <v>0</v>
      </c>
      <c r="U349" s="11">
        <v>2849048.2560849581</v>
      </c>
      <c r="V349" s="11">
        <v>7036680.585219549</v>
      </c>
      <c r="W349" s="11">
        <v>2222838.8194701313</v>
      </c>
      <c r="X349" s="11">
        <v>1910387.2712907461</v>
      </c>
      <c r="Y349" s="11">
        <v>0</v>
      </c>
      <c r="Z349" s="11">
        <v>0</v>
      </c>
      <c r="AA349" s="9">
        <v>0</v>
      </c>
      <c r="AB349" s="28">
        <f t="shared" si="78"/>
        <v>118632708.07561511</v>
      </c>
      <c r="AC349" s="14">
        <f t="shared" si="79"/>
        <v>0.89793229997702839</v>
      </c>
      <c r="AD349" s="14">
        <f t="shared" si="80"/>
        <v>5.9314844104666739E-2</v>
      </c>
      <c r="AE349" s="9">
        <f t="shared" si="81"/>
        <v>1.6734705865047047E-2</v>
      </c>
      <c r="AF349" s="9">
        <f t="shared" si="82"/>
        <v>1.1054468912056194E-3</v>
      </c>
      <c r="AG349" s="26">
        <f t="shared" si="83"/>
        <v>1.8636934950970321E-2</v>
      </c>
    </row>
    <row r="350" spans="1:33" x14ac:dyDescent="0.2">
      <c r="A350" s="6" t="s">
        <v>1609</v>
      </c>
      <c r="B350" s="6" t="s">
        <v>1649</v>
      </c>
      <c r="C350" s="6" t="s">
        <v>1650</v>
      </c>
      <c r="D350" s="7" t="s">
        <v>1651</v>
      </c>
      <c r="E350" s="7" t="s">
        <v>3</v>
      </c>
      <c r="F350" s="7" t="s">
        <v>4</v>
      </c>
      <c r="G350" s="7" t="s">
        <v>16</v>
      </c>
      <c r="H350" s="7" t="s">
        <v>449</v>
      </c>
      <c r="I350" s="7" t="s">
        <v>7</v>
      </c>
      <c r="J350" s="7" t="s">
        <v>8</v>
      </c>
      <c r="K350" s="11">
        <v>802159218.89594603</v>
      </c>
      <c r="L350" s="9">
        <v>1.7500000000000002E-2</v>
      </c>
      <c r="M350" s="9">
        <v>0</v>
      </c>
      <c r="N350" s="7"/>
      <c r="O350" s="9">
        <v>1.1559999999999999E-3</v>
      </c>
      <c r="P350" s="9">
        <v>1.175E-2</v>
      </c>
      <c r="Q350" s="9">
        <v>2.7275000000000001E-2</v>
      </c>
      <c r="R350" s="11">
        <v>15190531.280294161</v>
      </c>
      <c r="S350" s="11">
        <v>13423898.585159546</v>
      </c>
      <c r="T350" s="11">
        <v>0</v>
      </c>
      <c r="U350" s="11">
        <v>359029.74391504197</v>
      </c>
      <c r="V350" s="11">
        <v>886744.41478045157</v>
      </c>
      <c r="W350" s="11">
        <v>280116.43902986852</v>
      </c>
      <c r="X350" s="11">
        <v>240742.09740925475</v>
      </c>
      <c r="Y350" s="11">
        <v>0</v>
      </c>
      <c r="Z350" s="11">
        <v>0</v>
      </c>
      <c r="AA350" s="9">
        <v>0</v>
      </c>
      <c r="AB350" s="28">
        <f t="shared" si="78"/>
        <v>14949789.182884907</v>
      </c>
      <c r="AC350" s="14">
        <f t="shared" si="79"/>
        <v>0.8979322999770285</v>
      </c>
      <c r="AD350" s="14">
        <f t="shared" si="80"/>
        <v>5.9314844104666746E-2</v>
      </c>
      <c r="AE350" s="9">
        <f t="shared" si="81"/>
        <v>1.6734705865047047E-2</v>
      </c>
      <c r="AF350" s="9">
        <f t="shared" si="82"/>
        <v>1.1054468912056194E-3</v>
      </c>
      <c r="AG350" s="26">
        <f t="shared" si="83"/>
        <v>1.8636934950970321E-2</v>
      </c>
    </row>
    <row r="351" spans="1:33" x14ac:dyDescent="0.2">
      <c r="A351" s="6" t="s">
        <v>1609</v>
      </c>
      <c r="B351" s="6" t="s">
        <v>1649</v>
      </c>
      <c r="C351" s="6" t="s">
        <v>1652</v>
      </c>
      <c r="D351" s="7" t="s">
        <v>1653</v>
      </c>
      <c r="E351" s="7" t="s">
        <v>3</v>
      </c>
      <c r="F351" s="7" t="s">
        <v>4</v>
      </c>
      <c r="G351" s="7" t="s">
        <v>5</v>
      </c>
      <c r="H351" s="7" t="s">
        <v>449</v>
      </c>
      <c r="I351" s="7" t="s">
        <v>7</v>
      </c>
      <c r="J351" s="7" t="s">
        <v>8</v>
      </c>
      <c r="K351" s="11">
        <v>2688256419.3917799</v>
      </c>
      <c r="L351" s="9">
        <v>1.7500000000000002E-2</v>
      </c>
      <c r="M351" s="9">
        <v>0.2</v>
      </c>
      <c r="N351" s="7" t="s">
        <v>9</v>
      </c>
      <c r="O351" s="9">
        <v>1.1559999999999999E-3</v>
      </c>
      <c r="P351" s="9">
        <v>1.175E-2</v>
      </c>
      <c r="Q351" s="9">
        <v>2.7275000000000001E-2</v>
      </c>
      <c r="R351" s="11">
        <v>57390067.376639396</v>
      </c>
      <c r="S351" s="11">
        <v>31063571.159948517</v>
      </c>
      <c r="T351" s="11">
        <v>15037561.102299999</v>
      </c>
      <c r="U351" s="11">
        <v>1286106.5776102764</v>
      </c>
      <c r="V351" s="11">
        <v>3063364.4993720977</v>
      </c>
      <c r="W351" s="11">
        <v>929864.97690887353</v>
      </c>
      <c r="X351" s="11">
        <v>6009599.0604996495</v>
      </c>
      <c r="Y351" s="11">
        <v>0</v>
      </c>
      <c r="Z351" s="11">
        <v>0</v>
      </c>
      <c r="AA351" s="9">
        <v>0</v>
      </c>
      <c r="AB351" s="28">
        <f t="shared" si="78"/>
        <v>36342907.213839762</v>
      </c>
      <c r="AC351" s="14">
        <f t="shared" si="79"/>
        <v>0.85473545022614983</v>
      </c>
      <c r="AD351" s="14">
        <f t="shared" si="80"/>
        <v>8.4290573710777222E-2</v>
      </c>
      <c r="AE351" s="9">
        <f t="shared" si="81"/>
        <v>1.1555285774032179E-2</v>
      </c>
      <c r="AF351" s="9">
        <f t="shared" si="82"/>
        <v>1.1395358260002542E-3</v>
      </c>
      <c r="AG351" s="26">
        <f t="shared" si="83"/>
        <v>1.3519137144685913E-2</v>
      </c>
    </row>
    <row r="352" spans="1:33" x14ac:dyDescent="0.2">
      <c r="A352" s="6" t="s">
        <v>1609</v>
      </c>
      <c r="B352" s="6" t="s">
        <v>1654</v>
      </c>
      <c r="C352" s="6"/>
      <c r="D352" s="7" t="s">
        <v>1655</v>
      </c>
      <c r="E352" s="7" t="s">
        <v>3</v>
      </c>
      <c r="F352" s="7" t="s">
        <v>4</v>
      </c>
      <c r="G352" s="7" t="s">
        <v>24</v>
      </c>
      <c r="H352" s="7" t="s">
        <v>6</v>
      </c>
      <c r="I352" s="7" t="s">
        <v>7</v>
      </c>
      <c r="J352" s="7" t="s">
        <v>8</v>
      </c>
      <c r="K352" s="11">
        <v>5970428788.1041002</v>
      </c>
      <c r="L352" s="9">
        <v>8.9999999999999993E-3</v>
      </c>
      <c r="M352" s="9">
        <v>0.2</v>
      </c>
      <c r="N352" s="7" t="s">
        <v>9</v>
      </c>
      <c r="O352" s="9">
        <v>1.1559999999999999E-3</v>
      </c>
      <c r="P352" s="9">
        <v>1.175E-2</v>
      </c>
      <c r="Q352" s="9">
        <v>2.7275000000000001E-2</v>
      </c>
      <c r="R352" s="11">
        <v>137956499.5942606</v>
      </c>
      <c r="S352" s="11">
        <v>68990010.840051487</v>
      </c>
      <c r="T352" s="11">
        <v>43894556.364200003</v>
      </c>
      <c r="U352" s="11">
        <v>2856352.4223897234</v>
      </c>
      <c r="V352" s="11">
        <v>6803517.5006279023</v>
      </c>
      <c r="W352" s="11">
        <v>2065164.8358911262</v>
      </c>
      <c r="X352" s="11">
        <v>13346897.631100351</v>
      </c>
      <c r="Y352" s="11">
        <v>0</v>
      </c>
      <c r="Z352" s="11">
        <v>0</v>
      </c>
      <c r="AA352" s="9">
        <v>0</v>
      </c>
      <c r="AB352" s="28">
        <f t="shared" si="78"/>
        <v>80715045.598960251</v>
      </c>
      <c r="AC352" s="14">
        <f t="shared" si="79"/>
        <v>0.85473545022614961</v>
      </c>
      <c r="AD352" s="14">
        <f t="shared" si="80"/>
        <v>8.4290573710777209E-2</v>
      </c>
      <c r="AE352" s="9">
        <f t="shared" si="81"/>
        <v>1.1555285774032179E-2</v>
      </c>
      <c r="AF352" s="9">
        <f t="shared" si="82"/>
        <v>1.1395358260002542E-3</v>
      </c>
      <c r="AG352" s="26">
        <f t="shared" si="83"/>
        <v>1.3519137144685915E-2</v>
      </c>
    </row>
    <row r="353" spans="1:33" x14ac:dyDescent="0.2">
      <c r="A353" s="6" t="s">
        <v>1609</v>
      </c>
      <c r="B353" s="6" t="s">
        <v>1656</v>
      </c>
      <c r="C353" s="6" t="s">
        <v>1657</v>
      </c>
      <c r="D353" s="7" t="s">
        <v>1658</v>
      </c>
      <c r="E353" s="7" t="s">
        <v>3</v>
      </c>
      <c r="F353" s="7" t="s">
        <v>4</v>
      </c>
      <c r="G353" s="7" t="s">
        <v>5</v>
      </c>
      <c r="H353" s="7" t="s">
        <v>449</v>
      </c>
      <c r="I353" s="7" t="s">
        <v>7</v>
      </c>
      <c r="J353" s="7" t="s">
        <v>8</v>
      </c>
      <c r="K353" s="11">
        <v>877232123.04931498</v>
      </c>
      <c r="L353" s="9">
        <v>1.7500000000000002E-2</v>
      </c>
      <c r="M353" s="9">
        <v>0.2</v>
      </c>
      <c r="N353" s="7" t="s">
        <v>9</v>
      </c>
      <c r="O353" s="9">
        <v>1.1559999999999999E-3</v>
      </c>
      <c r="P353" s="9">
        <v>1.175E-2</v>
      </c>
      <c r="Q353" s="9">
        <v>2.7275000000000001E-2</v>
      </c>
      <c r="R353" s="11">
        <v>22753528.9466943</v>
      </c>
      <c r="S353" s="11">
        <v>14724168.295497091</v>
      </c>
      <c r="T353" s="11">
        <v>5835387.3585999999</v>
      </c>
      <c r="U353" s="11">
        <v>388788.28044254944</v>
      </c>
      <c r="V353" s="11">
        <v>972636.89555838681</v>
      </c>
      <c r="W353" s="11">
        <v>236053.98787382149</v>
      </c>
      <c r="X353" s="11">
        <v>596494.12872247712</v>
      </c>
      <c r="Y353" s="11">
        <v>0</v>
      </c>
      <c r="Z353" s="11">
        <v>0</v>
      </c>
      <c r="AA353" s="9">
        <v>0</v>
      </c>
      <c r="AB353" s="28">
        <f t="shared" si="78"/>
        <v>16321647.459371848</v>
      </c>
      <c r="AC353" s="14">
        <f t="shared" si="79"/>
        <v>0.90212512751232787</v>
      </c>
      <c r="AD353" s="14">
        <f t="shared" si="80"/>
        <v>5.9591833359928452E-2</v>
      </c>
      <c r="AE353" s="9">
        <f t="shared" si="81"/>
        <v>1.6784802914324364E-2</v>
      </c>
      <c r="AF353" s="9">
        <f t="shared" si="82"/>
        <v>1.1087565879113487E-3</v>
      </c>
      <c r="AG353" s="26">
        <f t="shared" si="83"/>
        <v>1.8605847905611067E-2</v>
      </c>
    </row>
    <row r="354" spans="1:33" x14ac:dyDescent="0.2">
      <c r="A354" s="6" t="s">
        <v>1609</v>
      </c>
      <c r="B354" s="6" t="s">
        <v>1656</v>
      </c>
      <c r="C354" s="6" t="s">
        <v>1659</v>
      </c>
      <c r="D354" s="7" t="s">
        <v>1660</v>
      </c>
      <c r="E354" s="7" t="s">
        <v>3</v>
      </c>
      <c r="F354" s="7" t="s">
        <v>4</v>
      </c>
      <c r="G354" s="7" t="s">
        <v>16</v>
      </c>
      <c r="H354" s="7" t="s">
        <v>449</v>
      </c>
      <c r="I354" s="7" t="s">
        <v>7</v>
      </c>
      <c r="J354" s="7" t="s">
        <v>27</v>
      </c>
      <c r="K354" s="11">
        <v>2476761750.78935</v>
      </c>
      <c r="L354" s="9">
        <v>1.7500000000000002E-2</v>
      </c>
      <c r="M354" s="9">
        <v>0.2</v>
      </c>
      <c r="N354" s="7" t="s">
        <v>9</v>
      </c>
      <c r="O354" s="9">
        <v>1.1559999999999999E-3</v>
      </c>
      <c r="P354" s="9">
        <v>1.175E-2</v>
      </c>
      <c r="Q354" s="9">
        <v>2.7275000000000001E-2</v>
      </c>
      <c r="R354" s="11">
        <v>60752928.240682602</v>
      </c>
      <c r="S354" s="11">
        <v>41571957.85273619</v>
      </c>
      <c r="T354" s="11">
        <v>12986544.7729</v>
      </c>
      <c r="U354" s="11">
        <v>1097697.994469289</v>
      </c>
      <c r="V354" s="11">
        <v>2746125.9078745376</v>
      </c>
      <c r="W354" s="11">
        <v>666470.67854161002</v>
      </c>
      <c r="X354" s="11">
        <v>1684131.0341609521</v>
      </c>
      <c r="Y354" s="11">
        <v>0</v>
      </c>
      <c r="Z354" s="11">
        <v>0</v>
      </c>
      <c r="AA354" s="9">
        <v>0</v>
      </c>
      <c r="AB354" s="28">
        <f t="shared" si="78"/>
        <v>46082252.43362163</v>
      </c>
      <c r="AC354" s="14">
        <f t="shared" si="79"/>
        <v>0.90212512751232776</v>
      </c>
      <c r="AD354" s="14">
        <f t="shared" si="80"/>
        <v>5.9591833359928452E-2</v>
      </c>
      <c r="AE354" s="9">
        <f t="shared" si="81"/>
        <v>1.6784802914324361E-2</v>
      </c>
      <c r="AF354" s="9">
        <f t="shared" si="82"/>
        <v>1.1087565879113485E-3</v>
      </c>
      <c r="AG354" s="26">
        <f t="shared" si="83"/>
        <v>1.8605847905611067E-2</v>
      </c>
    </row>
    <row r="355" spans="1:33" x14ac:dyDescent="0.2">
      <c r="A355" s="6" t="s">
        <v>1609</v>
      </c>
      <c r="B355" s="6" t="s">
        <v>1656</v>
      </c>
      <c r="C355" s="6" t="s">
        <v>1661</v>
      </c>
      <c r="D355" s="7" t="s">
        <v>1662</v>
      </c>
      <c r="E355" s="7" t="s">
        <v>3</v>
      </c>
      <c r="F355" s="7" t="s">
        <v>4</v>
      </c>
      <c r="G355" s="7" t="s">
        <v>5</v>
      </c>
      <c r="H355" s="7" t="s">
        <v>449</v>
      </c>
      <c r="I355" s="7" t="s">
        <v>7</v>
      </c>
      <c r="J355" s="7" t="s">
        <v>30</v>
      </c>
      <c r="K355" s="11">
        <v>27499450.194485001</v>
      </c>
      <c r="L355" s="9">
        <v>1.7500000000000002E-2</v>
      </c>
      <c r="M355" s="9">
        <v>0.2</v>
      </c>
      <c r="N355" s="7" t="s">
        <v>9</v>
      </c>
      <c r="O355" s="9">
        <v>1.1559999999999999E-3</v>
      </c>
      <c r="P355" s="9">
        <v>1.175E-2</v>
      </c>
      <c r="Q355" s="9">
        <v>2.7275000000000001E-2</v>
      </c>
      <c r="R355" s="11">
        <v>777642.527023084</v>
      </c>
      <c r="S355" s="11">
        <v>461572.85176670953</v>
      </c>
      <c r="T355" s="11">
        <v>247293.05650000001</v>
      </c>
      <c r="U355" s="11">
        <v>12187.725088161549</v>
      </c>
      <c r="V355" s="11">
        <v>30490.196567075262</v>
      </c>
      <c r="W355" s="11">
        <v>7399.8143845683126</v>
      </c>
      <c r="X355" s="11">
        <v>18698.882716569591</v>
      </c>
      <c r="Y355" s="11">
        <v>0</v>
      </c>
      <c r="Z355" s="11">
        <v>0</v>
      </c>
      <c r="AA355" s="9">
        <v>0</v>
      </c>
      <c r="AB355" s="28">
        <f t="shared" si="78"/>
        <v>511650.58780651464</v>
      </c>
      <c r="AC355" s="14">
        <f t="shared" si="79"/>
        <v>0.90212512751232787</v>
      </c>
      <c r="AD355" s="14">
        <f t="shared" si="80"/>
        <v>5.9591833359928452E-2</v>
      </c>
      <c r="AE355" s="9">
        <f t="shared" si="81"/>
        <v>1.6784802914324364E-2</v>
      </c>
      <c r="AF355" s="9">
        <f t="shared" si="82"/>
        <v>1.1087565879113485E-3</v>
      </c>
      <c r="AG355" s="26">
        <f t="shared" si="83"/>
        <v>1.8605847905611067E-2</v>
      </c>
    </row>
    <row r="356" spans="1:33" x14ac:dyDescent="0.2">
      <c r="A356" s="6" t="s">
        <v>1465</v>
      </c>
      <c r="B356" s="6" t="s">
        <v>607</v>
      </c>
      <c r="C356" s="6"/>
      <c r="D356" s="7" t="s">
        <v>608</v>
      </c>
      <c r="E356" s="7" t="s">
        <v>1217</v>
      </c>
      <c r="F356" s="7" t="s">
        <v>1160</v>
      </c>
      <c r="G356" s="7" t="s">
        <v>1222</v>
      </c>
      <c r="H356" s="7" t="s">
        <v>554</v>
      </c>
      <c r="I356" s="7" t="s">
        <v>1218</v>
      </c>
      <c r="J356" s="7" t="s">
        <v>8</v>
      </c>
      <c r="K356" s="11">
        <v>2423915675</v>
      </c>
      <c r="L356" s="9" t="s">
        <v>1565</v>
      </c>
      <c r="M356" s="9">
        <v>0</v>
      </c>
      <c r="N356" s="7"/>
      <c r="O356" s="9" t="s">
        <v>1586</v>
      </c>
      <c r="P356" s="9" t="s">
        <v>1567</v>
      </c>
      <c r="Q356" s="9"/>
      <c r="R356" s="11">
        <v>12802564</v>
      </c>
      <c r="S356" s="11">
        <v>2424049</v>
      </c>
      <c r="T356" s="11">
        <v>0</v>
      </c>
      <c r="U356" s="11">
        <v>0</v>
      </c>
      <c r="V356" s="11">
        <v>969633</v>
      </c>
      <c r="W356" s="11">
        <v>5947150</v>
      </c>
      <c r="X356" s="11">
        <v>3461732</v>
      </c>
      <c r="Y356" s="11"/>
      <c r="Z356" s="11"/>
      <c r="AA356" s="9">
        <v>0</v>
      </c>
      <c r="AB356" s="28">
        <f t="shared" si="72"/>
        <v>9340832</v>
      </c>
      <c r="AC356" s="14">
        <f t="shared" si="73"/>
        <v>0.25951103713245244</v>
      </c>
      <c r="AD356" s="14">
        <f t="shared" si="74"/>
        <v>0.10380584941469882</v>
      </c>
      <c r="AE356" s="9">
        <f t="shared" si="75"/>
        <v>1.0000550039761594E-3</v>
      </c>
      <c r="AF356" s="9">
        <f t="shared" si="76"/>
        <v>4.0002752983558308E-4</v>
      </c>
      <c r="AG356" s="26">
        <f t="shared" si="77"/>
        <v>3.8536126055622789E-3</v>
      </c>
    </row>
    <row r="357" spans="1:33" x14ac:dyDescent="0.2">
      <c r="A357" s="6" t="s">
        <v>1465</v>
      </c>
      <c r="B357" s="6" t="s">
        <v>1241</v>
      </c>
      <c r="C357" s="6" t="s">
        <v>60</v>
      </c>
      <c r="D357" s="7" t="s">
        <v>609</v>
      </c>
      <c r="E357" s="7" t="s">
        <v>1217</v>
      </c>
      <c r="F357" s="7" t="s">
        <v>1160</v>
      </c>
      <c r="G357" s="7" t="s">
        <v>1222</v>
      </c>
      <c r="H357" s="7" t="s">
        <v>554</v>
      </c>
      <c r="I357" s="7" t="s">
        <v>1218</v>
      </c>
      <c r="J357" s="7" t="s">
        <v>8</v>
      </c>
      <c r="K357" s="11">
        <v>41750516846</v>
      </c>
      <c r="L357" s="9" t="s">
        <v>1565</v>
      </c>
      <c r="M357" s="9" t="s">
        <v>1496</v>
      </c>
      <c r="N357" s="7"/>
      <c r="O357" s="9"/>
      <c r="P357" s="9"/>
      <c r="Q357" s="9"/>
      <c r="R357" s="11"/>
      <c r="S357" s="11">
        <v>443419612</v>
      </c>
      <c r="T357" s="11">
        <v>669800865</v>
      </c>
      <c r="U357" s="11">
        <v>270939062</v>
      </c>
      <c r="V357" s="11">
        <v>0</v>
      </c>
      <c r="W357" s="11">
        <v>0</v>
      </c>
      <c r="X357" s="11">
        <v>0</v>
      </c>
      <c r="Y357" s="11"/>
      <c r="Z357" s="11"/>
      <c r="AA357" s="9">
        <v>0</v>
      </c>
      <c r="AB357" s="23"/>
      <c r="AC357" s="23"/>
      <c r="AD357" s="23"/>
      <c r="AE357" s="23"/>
      <c r="AF357" s="23"/>
      <c r="AG357" s="26"/>
    </row>
    <row r="358" spans="1:33" x14ac:dyDescent="0.2">
      <c r="A358" s="6" t="s">
        <v>1465</v>
      </c>
      <c r="B358" s="6" t="s">
        <v>1241</v>
      </c>
      <c r="C358" s="6" t="s">
        <v>1536</v>
      </c>
      <c r="D358" s="7"/>
      <c r="E358" s="7"/>
      <c r="F358" s="7"/>
      <c r="G358" s="7"/>
      <c r="H358" s="7"/>
      <c r="I358" s="7"/>
      <c r="J358" s="7"/>
      <c r="K358" s="11">
        <v>46012287450</v>
      </c>
      <c r="L358" s="9"/>
      <c r="M358" s="9"/>
      <c r="N358" s="7"/>
      <c r="O358" s="9" t="s">
        <v>1598</v>
      </c>
      <c r="P358" s="9" t="s">
        <v>1567</v>
      </c>
      <c r="Q358" s="9"/>
      <c r="R358" s="11">
        <v>1589125578</v>
      </c>
      <c r="S358" s="11">
        <v>516501233</v>
      </c>
      <c r="T358" s="11">
        <v>704465501</v>
      </c>
      <c r="U358" s="11">
        <v>270939062</v>
      </c>
      <c r="V358" s="11">
        <v>24866529</v>
      </c>
      <c r="W358" s="11">
        <v>44023213</v>
      </c>
      <c r="X358" s="11">
        <v>28330040</v>
      </c>
      <c r="Y358" s="11"/>
      <c r="Z358" s="11"/>
      <c r="AA358" s="9">
        <v>0</v>
      </c>
      <c r="AB358" s="28">
        <f>+S358+U358+V358+W358</f>
        <v>856330037</v>
      </c>
      <c r="AC358" s="14">
        <f>+S358/AB358</f>
        <v>0.60315673943830139</v>
      </c>
      <c r="AD358" s="14">
        <f>+V358/AB358</f>
        <v>2.9038487412067739E-2</v>
      </c>
      <c r="AE358" s="9">
        <f>+S358/K358</f>
        <v>1.1225289191746106E-2</v>
      </c>
      <c r="AF358" s="9">
        <f>+V358/K358</f>
        <v>5.4043235792225323E-4</v>
      </c>
      <c r="AG358" s="26">
        <f>+AB358/K358+AA358</f>
        <v>1.8610899054530703E-2</v>
      </c>
    </row>
    <row r="359" spans="1:33" x14ac:dyDescent="0.2">
      <c r="A359" s="6" t="s">
        <v>1465</v>
      </c>
      <c r="B359" s="6" t="s">
        <v>1242</v>
      </c>
      <c r="C359" s="6" t="s">
        <v>62</v>
      </c>
      <c r="D359" s="7" t="s">
        <v>610</v>
      </c>
      <c r="E359" s="7" t="s">
        <v>1217</v>
      </c>
      <c r="F359" s="7" t="s">
        <v>1160</v>
      </c>
      <c r="G359" s="7" t="s">
        <v>1222</v>
      </c>
      <c r="H359" s="7" t="s">
        <v>554</v>
      </c>
      <c r="I359" s="7" t="s">
        <v>1218</v>
      </c>
      <c r="J359" s="7" t="s">
        <v>8</v>
      </c>
      <c r="K359" s="11">
        <v>4261770604.0000005</v>
      </c>
      <c r="L359" s="9" t="s">
        <v>1565</v>
      </c>
      <c r="M359" s="9" t="s">
        <v>1499</v>
      </c>
      <c r="N359" s="7" t="s">
        <v>9</v>
      </c>
      <c r="O359" s="9"/>
      <c r="P359" s="9"/>
      <c r="Q359" s="9"/>
      <c r="R359" s="11"/>
      <c r="S359" s="11">
        <v>73081621</v>
      </c>
      <c r="T359" s="11">
        <v>34664636</v>
      </c>
      <c r="U359" s="11">
        <v>0</v>
      </c>
      <c r="V359" s="11">
        <v>0</v>
      </c>
      <c r="W359" s="11">
        <v>0</v>
      </c>
      <c r="X359" s="11">
        <v>0</v>
      </c>
      <c r="Y359" s="11"/>
      <c r="Z359" s="11"/>
      <c r="AA359" s="9">
        <v>0</v>
      </c>
      <c r="AB359" s="23"/>
      <c r="AC359" s="23"/>
      <c r="AD359" s="23"/>
      <c r="AE359" s="23"/>
      <c r="AF359" s="23"/>
      <c r="AG359" s="26"/>
    </row>
    <row r="360" spans="1:33" x14ac:dyDescent="0.2">
      <c r="A360" s="6" t="s">
        <v>1465</v>
      </c>
      <c r="B360" s="6" t="s">
        <v>1227</v>
      </c>
      <c r="C360" s="6"/>
      <c r="D360" s="7" t="s">
        <v>611</v>
      </c>
      <c r="E360" s="7" t="s">
        <v>1217</v>
      </c>
      <c r="F360" s="7" t="s">
        <v>1160</v>
      </c>
      <c r="G360" s="7" t="s">
        <v>1228</v>
      </c>
      <c r="H360" s="7" t="s">
        <v>1220</v>
      </c>
      <c r="I360" s="7" t="s">
        <v>1178</v>
      </c>
      <c r="J360" s="7" t="s">
        <v>8</v>
      </c>
      <c r="K360" s="11">
        <v>39194870487</v>
      </c>
      <c r="L360" s="9" t="s">
        <v>1565</v>
      </c>
      <c r="M360" s="9">
        <v>0</v>
      </c>
      <c r="N360" s="7"/>
      <c r="O360" s="9" t="s">
        <v>1598</v>
      </c>
      <c r="P360" s="9" t="s">
        <v>1567</v>
      </c>
      <c r="Q360" s="9"/>
      <c r="R360" s="11">
        <v>676489360</v>
      </c>
      <c r="S360" s="11">
        <v>409827589</v>
      </c>
      <c r="T360" s="11">
        <v>0</v>
      </c>
      <c r="U360" s="11">
        <v>178094299</v>
      </c>
      <c r="V360" s="11">
        <v>25476611</v>
      </c>
      <c r="W360" s="11">
        <v>30502478</v>
      </c>
      <c r="X360" s="11">
        <v>32588383</v>
      </c>
      <c r="Y360" s="11"/>
      <c r="Z360" s="11"/>
      <c r="AA360" s="9">
        <v>0</v>
      </c>
      <c r="AB360" s="28">
        <f t="shared" ref="AB360:AB392" si="84">+S360+U360+V360+W360</f>
        <v>643900977</v>
      </c>
      <c r="AC360" s="14">
        <f t="shared" ref="AC360:AC392" si="85">+S360/AB360</f>
        <v>0.63647610989725212</v>
      </c>
      <c r="AD360" s="14">
        <f t="shared" ref="AD360:AD392" si="86">+V360/AB360</f>
        <v>3.956603873890379E-2</v>
      </c>
      <c r="AE360" s="9">
        <f t="shared" ref="AE360:AE392" si="87">+S360/K360</f>
        <v>1.0456153672862116E-2</v>
      </c>
      <c r="AF360" s="9">
        <f t="shared" ref="AF360:AF392" si="88">+V360/K360</f>
        <v>6.4999860143561338E-4</v>
      </c>
      <c r="AG360" s="26">
        <f t="shared" ref="AG360:AG392" si="89">+AB360/K360+AA360</f>
        <v>1.6428195041837592E-2</v>
      </c>
    </row>
    <row r="361" spans="1:33" x14ac:dyDescent="0.2">
      <c r="A361" s="6" t="s">
        <v>1465</v>
      </c>
      <c r="B361" s="6" t="s">
        <v>1243</v>
      </c>
      <c r="C361" s="6"/>
      <c r="D361" s="7" t="s">
        <v>612</v>
      </c>
      <c r="E361" s="7" t="s">
        <v>1217</v>
      </c>
      <c r="F361" s="7" t="s">
        <v>1160</v>
      </c>
      <c r="G361" s="7" t="s">
        <v>1228</v>
      </c>
      <c r="H361" s="7" t="s">
        <v>1220</v>
      </c>
      <c r="I361" s="7" t="s">
        <v>1178</v>
      </c>
      <c r="J361" s="7" t="s">
        <v>8</v>
      </c>
      <c r="K361" s="11">
        <v>2059801988</v>
      </c>
      <c r="L361" s="9" t="s">
        <v>1565</v>
      </c>
      <c r="M361" s="9">
        <v>0</v>
      </c>
      <c r="N361" s="7"/>
      <c r="O361" s="9" t="s">
        <v>1598</v>
      </c>
      <c r="P361" s="9" t="s">
        <v>1567</v>
      </c>
      <c r="Q361" s="9"/>
      <c r="R361" s="11">
        <v>43726823</v>
      </c>
      <c r="S361" s="11">
        <v>18621785</v>
      </c>
      <c r="T361" s="11">
        <v>0</v>
      </c>
      <c r="U361" s="11">
        <v>14356967</v>
      </c>
      <c r="V361" s="11">
        <v>1339763</v>
      </c>
      <c r="W361" s="11">
        <v>2931478</v>
      </c>
      <c r="X361" s="11">
        <v>6476830</v>
      </c>
      <c r="Y361" s="11"/>
      <c r="Z361" s="11"/>
      <c r="AA361" s="9">
        <v>0</v>
      </c>
      <c r="AB361" s="28">
        <f t="shared" si="84"/>
        <v>37249993</v>
      </c>
      <c r="AC361" s="14">
        <f t="shared" si="85"/>
        <v>0.49991378521869789</v>
      </c>
      <c r="AD361" s="14">
        <f t="shared" si="86"/>
        <v>3.5966798705170229E-2</v>
      </c>
      <c r="AE361" s="9">
        <f t="shared" si="87"/>
        <v>9.040570457008415E-3</v>
      </c>
      <c r="AF361" s="9">
        <f t="shared" si="88"/>
        <v>6.504329094763453E-4</v>
      </c>
      <c r="AG361" s="26">
        <f t="shared" si="89"/>
        <v>1.8084259174916382E-2</v>
      </c>
    </row>
    <row r="362" spans="1:33" x14ac:dyDescent="0.2">
      <c r="A362" s="6" t="s">
        <v>1465</v>
      </c>
      <c r="B362" s="6" t="s">
        <v>1254</v>
      </c>
      <c r="C362" s="6"/>
      <c r="D362" s="7" t="s">
        <v>620</v>
      </c>
      <c r="E362" s="7" t="s">
        <v>1217</v>
      </c>
      <c r="F362" s="7" t="s">
        <v>1160</v>
      </c>
      <c r="G362" s="7" t="s">
        <v>1166</v>
      </c>
      <c r="H362" s="7" t="s">
        <v>554</v>
      </c>
      <c r="I362" s="7" t="s">
        <v>1218</v>
      </c>
      <c r="J362" s="7" t="s">
        <v>8</v>
      </c>
      <c r="K362" s="11">
        <v>13474657279</v>
      </c>
      <c r="L362" s="9" t="s">
        <v>1566</v>
      </c>
      <c r="M362" s="9">
        <v>0</v>
      </c>
      <c r="N362" s="7"/>
      <c r="O362" s="9" t="s">
        <v>1599</v>
      </c>
      <c r="P362" s="9" t="s">
        <v>1567</v>
      </c>
      <c r="Q362" s="9"/>
      <c r="R362" s="11">
        <v>12011333</v>
      </c>
      <c r="S362" s="11">
        <v>0</v>
      </c>
      <c r="T362" s="11">
        <v>0</v>
      </c>
      <c r="U362" s="11">
        <v>0</v>
      </c>
      <c r="V362" s="11">
        <v>7223229</v>
      </c>
      <c r="W362" s="11">
        <v>4773676</v>
      </c>
      <c r="X362" s="11">
        <v>14428</v>
      </c>
      <c r="Y362" s="11"/>
      <c r="Z362" s="11">
        <v>0</v>
      </c>
      <c r="AA362" s="9">
        <v>1.8499999999999999E-2</v>
      </c>
      <c r="AB362" s="28">
        <f t="shared" si="84"/>
        <v>11996905</v>
      </c>
      <c r="AC362" s="14">
        <f t="shared" si="85"/>
        <v>0</v>
      </c>
      <c r="AD362" s="14">
        <f t="shared" si="86"/>
        <v>0.60209103931388974</v>
      </c>
      <c r="AE362" s="9">
        <f t="shared" si="87"/>
        <v>0</v>
      </c>
      <c r="AF362" s="9">
        <f t="shared" si="88"/>
        <v>5.3606031310772311E-4</v>
      </c>
      <c r="AG362" s="26">
        <f t="shared" si="89"/>
        <v>1.9390330993330492E-2</v>
      </c>
    </row>
    <row r="363" spans="1:33" x14ac:dyDescent="0.2">
      <c r="A363" s="6" t="s">
        <v>1465</v>
      </c>
      <c r="B363" s="6" t="s">
        <v>1244</v>
      </c>
      <c r="C363" s="6"/>
      <c r="D363" s="7" t="s">
        <v>613</v>
      </c>
      <c r="E363" s="7" t="s">
        <v>1217</v>
      </c>
      <c r="F363" s="7" t="s">
        <v>1160</v>
      </c>
      <c r="G363" s="7" t="s">
        <v>1222</v>
      </c>
      <c r="H363" s="7" t="s">
        <v>554</v>
      </c>
      <c r="I363" s="7" t="s">
        <v>1218</v>
      </c>
      <c r="J363" s="7" t="s">
        <v>8</v>
      </c>
      <c r="K363" s="11">
        <v>42954786001</v>
      </c>
      <c r="L363" s="9" t="s">
        <v>1565</v>
      </c>
      <c r="M363" s="9">
        <v>0</v>
      </c>
      <c r="N363" s="7"/>
      <c r="O363" s="9" t="s">
        <v>1598</v>
      </c>
      <c r="P363" s="9" t="s">
        <v>1567</v>
      </c>
      <c r="Q363" s="9"/>
      <c r="R363" s="11">
        <v>976208404</v>
      </c>
      <c r="S363" s="11">
        <v>631106148</v>
      </c>
      <c r="T363" s="11">
        <v>0</v>
      </c>
      <c r="U363" s="11">
        <v>207190059</v>
      </c>
      <c r="V363" s="11">
        <v>27083422</v>
      </c>
      <c r="W363" s="11">
        <v>49953028</v>
      </c>
      <c r="X363" s="11">
        <v>60875747</v>
      </c>
      <c r="Y363" s="11"/>
      <c r="Z363" s="11"/>
      <c r="AA363" s="9">
        <v>0</v>
      </c>
      <c r="AB363" s="28">
        <f t="shared" si="84"/>
        <v>915332657</v>
      </c>
      <c r="AC363" s="14">
        <f t="shared" si="85"/>
        <v>0.68948282700679386</v>
      </c>
      <c r="AD363" s="14">
        <f t="shared" si="86"/>
        <v>2.9588611083500322E-2</v>
      </c>
      <c r="AE363" s="9">
        <f t="shared" si="87"/>
        <v>1.4692335982893913E-2</v>
      </c>
      <c r="AF363" s="9">
        <f t="shared" si="88"/>
        <v>6.3050999717166535E-4</v>
      </c>
      <c r="AG363" s="26">
        <f t="shared" si="89"/>
        <v>2.1309212365269163E-2</v>
      </c>
    </row>
    <row r="364" spans="1:33" x14ac:dyDescent="0.2">
      <c r="A364" s="6" t="s">
        <v>1465</v>
      </c>
      <c r="B364" s="6" t="s">
        <v>1216</v>
      </c>
      <c r="C364" s="6"/>
      <c r="D364" s="7" t="s">
        <v>621</v>
      </c>
      <c r="E364" s="7" t="s">
        <v>1217</v>
      </c>
      <c r="F364" s="7" t="s">
        <v>1160</v>
      </c>
      <c r="G364" s="7" t="s">
        <v>1166</v>
      </c>
      <c r="H364" s="7" t="s">
        <v>554</v>
      </c>
      <c r="I364" s="7" t="s">
        <v>1218</v>
      </c>
      <c r="J364" s="7" t="s">
        <v>27</v>
      </c>
      <c r="K364" s="11">
        <v>11065930</v>
      </c>
      <c r="L364" s="9" t="s">
        <v>1566</v>
      </c>
      <c r="M364" s="9">
        <v>0</v>
      </c>
      <c r="N364" s="7"/>
      <c r="O364" s="9" t="s">
        <v>1599</v>
      </c>
      <c r="P364" s="9" t="s">
        <v>1567</v>
      </c>
      <c r="Q364" s="9"/>
      <c r="R364" s="11">
        <v>13652.11</v>
      </c>
      <c r="S364" s="11">
        <v>0</v>
      </c>
      <c r="T364" s="11">
        <v>0</v>
      </c>
      <c r="U364" s="11">
        <v>0</v>
      </c>
      <c r="V364" s="11">
        <v>4370.3599999999997</v>
      </c>
      <c r="W364" s="11">
        <v>6768.9000000000005</v>
      </c>
      <c r="X364" s="11">
        <v>2512.85</v>
      </c>
      <c r="Y364" s="11"/>
      <c r="Z364" s="11"/>
      <c r="AA364" s="9">
        <v>1.8200000000000001E-2</v>
      </c>
      <c r="AB364" s="28">
        <f t="shared" si="84"/>
        <v>11139.26</v>
      </c>
      <c r="AC364" s="14">
        <f t="shared" si="85"/>
        <v>0</v>
      </c>
      <c r="AD364" s="14">
        <f t="shared" si="86"/>
        <v>0.39233844977134924</v>
      </c>
      <c r="AE364" s="9">
        <f t="shared" si="87"/>
        <v>0</v>
      </c>
      <c r="AF364" s="9">
        <f t="shared" si="88"/>
        <v>3.9493833776284504E-4</v>
      </c>
      <c r="AG364" s="26">
        <f t="shared" si="89"/>
        <v>1.9206626645930348E-2</v>
      </c>
    </row>
    <row r="365" spans="1:33" x14ac:dyDescent="0.2">
      <c r="A365" s="6" t="s">
        <v>1465</v>
      </c>
      <c r="B365" s="6" t="s">
        <v>1219</v>
      </c>
      <c r="C365" s="6"/>
      <c r="D365" s="7" t="s">
        <v>614</v>
      </c>
      <c r="E365" s="7" t="s">
        <v>1217</v>
      </c>
      <c r="F365" s="7" t="s">
        <v>1160</v>
      </c>
      <c r="G365" s="7" t="s">
        <v>1166</v>
      </c>
      <c r="H365" s="7" t="s">
        <v>1220</v>
      </c>
      <c r="I365" s="7" t="s">
        <v>1218</v>
      </c>
      <c r="J365" s="7" t="s">
        <v>27</v>
      </c>
      <c r="K365" s="11">
        <v>8633274</v>
      </c>
      <c r="L365" s="9" t="s">
        <v>1565</v>
      </c>
      <c r="M365" s="9" t="s">
        <v>1496</v>
      </c>
      <c r="N365" s="7" t="s">
        <v>9</v>
      </c>
      <c r="O365" s="9" t="s">
        <v>1598</v>
      </c>
      <c r="P365" s="9" t="s">
        <v>1567</v>
      </c>
      <c r="Q365" s="9"/>
      <c r="R365" s="11">
        <v>67130.87</v>
      </c>
      <c r="S365" s="11">
        <v>0</v>
      </c>
      <c r="T365" s="11">
        <v>54885</v>
      </c>
      <c r="U365" s="11">
        <v>0</v>
      </c>
      <c r="V365" s="11">
        <v>3406.8</v>
      </c>
      <c r="W365" s="11">
        <v>7181.04</v>
      </c>
      <c r="X365" s="11">
        <v>1658.0300000000002</v>
      </c>
      <c r="Y365" s="11"/>
      <c r="Z365" s="11"/>
      <c r="AA365" s="9">
        <v>1.21E-2</v>
      </c>
      <c r="AB365" s="28">
        <f t="shared" si="84"/>
        <v>10587.84</v>
      </c>
      <c r="AC365" s="14">
        <f t="shared" si="85"/>
        <v>0</v>
      </c>
      <c r="AD365" s="14">
        <f t="shared" si="86"/>
        <v>0.32176534590624717</v>
      </c>
      <c r="AE365" s="9">
        <f t="shared" si="87"/>
        <v>0</v>
      </c>
      <c r="AF365" s="9">
        <f t="shared" si="88"/>
        <v>3.9461275062044831E-4</v>
      </c>
      <c r="AG365" s="26">
        <f t="shared" si="89"/>
        <v>1.3326399162125515E-2</v>
      </c>
    </row>
    <row r="366" spans="1:33" x14ac:dyDescent="0.2">
      <c r="A366" s="6" t="s">
        <v>1465</v>
      </c>
      <c r="B366" s="6" t="s">
        <v>1260</v>
      </c>
      <c r="C366" s="6"/>
      <c r="D366" s="7" t="s">
        <v>615</v>
      </c>
      <c r="E366" s="7" t="s">
        <v>1217</v>
      </c>
      <c r="F366" s="7" t="s">
        <v>1160</v>
      </c>
      <c r="G366" s="7" t="s">
        <v>1166</v>
      </c>
      <c r="H366" s="7" t="s">
        <v>1220</v>
      </c>
      <c r="I366" s="7" t="s">
        <v>1223</v>
      </c>
      <c r="J366" s="7" t="s">
        <v>27</v>
      </c>
      <c r="K366" s="11">
        <v>41125407</v>
      </c>
      <c r="L366" s="9" t="s">
        <v>1565</v>
      </c>
      <c r="M366" s="9" t="s">
        <v>1496</v>
      </c>
      <c r="N366" s="7" t="s">
        <v>9</v>
      </c>
      <c r="O366" s="9" t="s">
        <v>1598</v>
      </c>
      <c r="P366" s="9" t="s">
        <v>1567</v>
      </c>
      <c r="Q366" s="9"/>
      <c r="R366" s="11">
        <v>595758</v>
      </c>
      <c r="S366" s="11">
        <v>0</v>
      </c>
      <c r="T366" s="11">
        <v>559076</v>
      </c>
      <c r="U366" s="11">
        <v>0</v>
      </c>
      <c r="V366" s="11">
        <v>13992</v>
      </c>
      <c r="W366" s="11">
        <v>20182</v>
      </c>
      <c r="X366" s="11">
        <v>2508</v>
      </c>
      <c r="Y366" s="11"/>
      <c r="Z366" s="11">
        <v>0</v>
      </c>
      <c r="AA366" s="9">
        <v>9.4999999999999998E-3</v>
      </c>
      <c r="AB366" s="28">
        <f t="shared" si="84"/>
        <v>34174</v>
      </c>
      <c r="AC366" s="14">
        <f t="shared" si="85"/>
        <v>0</v>
      </c>
      <c r="AD366" s="14">
        <f t="shared" si="86"/>
        <v>0.40943407268683796</v>
      </c>
      <c r="AE366" s="9">
        <f t="shared" si="87"/>
        <v>0</v>
      </c>
      <c r="AF366" s="9">
        <f t="shared" si="88"/>
        <v>3.4022763592345725E-4</v>
      </c>
      <c r="AG366" s="26">
        <f t="shared" si="89"/>
        <v>1.033097049957463E-2</v>
      </c>
    </row>
    <row r="367" spans="1:33" x14ac:dyDescent="0.2">
      <c r="A367" s="6" t="s">
        <v>1465</v>
      </c>
      <c r="B367" s="6" t="s">
        <v>665</v>
      </c>
      <c r="C367" s="6"/>
      <c r="D367" s="7" t="s">
        <v>666</v>
      </c>
      <c r="E367" s="7" t="s">
        <v>1217</v>
      </c>
      <c r="F367" s="7" t="s">
        <v>1160</v>
      </c>
      <c r="G367" s="7" t="s">
        <v>1222</v>
      </c>
      <c r="H367" s="7" t="s">
        <v>554</v>
      </c>
      <c r="I367" s="7" t="s">
        <v>1218</v>
      </c>
      <c r="J367" s="7" t="s">
        <v>8</v>
      </c>
      <c r="K367" s="11">
        <v>967606870</v>
      </c>
      <c r="L367" s="9" t="s">
        <v>1565</v>
      </c>
      <c r="M367" s="9">
        <v>0</v>
      </c>
      <c r="N367" s="7"/>
      <c r="O367" s="9" t="s">
        <v>1587</v>
      </c>
      <c r="P367" s="9" t="s">
        <v>1567</v>
      </c>
      <c r="Q367" s="9"/>
      <c r="R367" s="11">
        <v>22432744</v>
      </c>
      <c r="S367" s="11">
        <v>14513214</v>
      </c>
      <c r="T367" s="11">
        <v>0</v>
      </c>
      <c r="U367" s="11">
        <v>0</v>
      </c>
      <c r="V367" s="11">
        <v>483777</v>
      </c>
      <c r="W367" s="11">
        <v>4070285</v>
      </c>
      <c r="X367" s="11">
        <v>3365468</v>
      </c>
      <c r="Y367" s="11"/>
      <c r="Z367" s="11"/>
      <c r="AA367" s="9">
        <v>0</v>
      </c>
      <c r="AB367" s="28">
        <f t="shared" si="84"/>
        <v>19067276</v>
      </c>
      <c r="AC367" s="14">
        <f t="shared" si="85"/>
        <v>0.76115822732098704</v>
      </c>
      <c r="AD367" s="14">
        <f t="shared" si="86"/>
        <v>2.5372108737503982E-2</v>
      </c>
      <c r="AE367" s="9">
        <f t="shared" si="87"/>
        <v>1.499908118676338E-2</v>
      </c>
      <c r="AF367" s="9">
        <f t="shared" si="88"/>
        <v>4.9997268002034754E-4</v>
      </c>
      <c r="AG367" s="26">
        <f t="shared" si="89"/>
        <v>1.9705602131576433E-2</v>
      </c>
    </row>
    <row r="368" spans="1:33" x14ac:dyDescent="0.2">
      <c r="A368" s="6" t="s">
        <v>1465</v>
      </c>
      <c r="B368" s="6" t="s">
        <v>1261</v>
      </c>
      <c r="C368" s="6" t="s">
        <v>617</v>
      </c>
      <c r="D368" s="7" t="s">
        <v>618</v>
      </c>
      <c r="E368" s="7" t="s">
        <v>1217</v>
      </c>
      <c r="F368" s="7" t="s">
        <v>1160</v>
      </c>
      <c r="G368" s="7" t="s">
        <v>1166</v>
      </c>
      <c r="H368" s="7" t="s">
        <v>159</v>
      </c>
      <c r="I368" s="7" t="s">
        <v>1218</v>
      </c>
      <c r="J368" s="7" t="s">
        <v>27</v>
      </c>
      <c r="K368" s="11">
        <v>771326</v>
      </c>
      <c r="L368" s="9" t="s">
        <v>1564</v>
      </c>
      <c r="M368" s="9" t="s">
        <v>1496</v>
      </c>
      <c r="N368" s="7" t="s">
        <v>9</v>
      </c>
      <c r="O368" s="9" t="s">
        <v>1599</v>
      </c>
      <c r="P368" s="9" t="s">
        <v>1567</v>
      </c>
      <c r="Q368" s="9"/>
      <c r="R368" s="11">
        <v>10739.59</v>
      </c>
      <c r="S368" s="11">
        <v>0</v>
      </c>
      <c r="T368" s="11">
        <v>8606</v>
      </c>
      <c r="U368" s="11">
        <v>0</v>
      </c>
      <c r="V368" s="11">
        <v>381.7</v>
      </c>
      <c r="W368" s="11">
        <v>202.71</v>
      </c>
      <c r="X368" s="11">
        <v>1549.1799999999998</v>
      </c>
      <c r="Y368" s="11"/>
      <c r="Z368" s="11"/>
      <c r="AA368" s="9">
        <v>1.1299999999999999E-2</v>
      </c>
      <c r="AB368" s="28">
        <f t="shared" si="84"/>
        <v>584.41</v>
      </c>
      <c r="AC368" s="14">
        <f t="shared" si="85"/>
        <v>0</v>
      </c>
      <c r="AD368" s="14">
        <f t="shared" si="86"/>
        <v>0.65313735220136548</v>
      </c>
      <c r="AE368" s="9">
        <f t="shared" si="87"/>
        <v>0</v>
      </c>
      <c r="AF368" s="9">
        <f t="shared" si="88"/>
        <v>4.948620946266559E-4</v>
      </c>
      <c r="AG368" s="26">
        <f t="shared" si="89"/>
        <v>1.2057669260468336E-2</v>
      </c>
    </row>
    <row r="369" spans="1:33" x14ac:dyDescent="0.2">
      <c r="A369" s="6" t="s">
        <v>1465</v>
      </c>
      <c r="B369" s="6" t="s">
        <v>1229</v>
      </c>
      <c r="C369" s="6" t="s">
        <v>617</v>
      </c>
      <c r="D369" s="7" t="s">
        <v>619</v>
      </c>
      <c r="E369" s="7" t="s">
        <v>1217</v>
      </c>
      <c r="F369" s="7" t="s">
        <v>1160</v>
      </c>
      <c r="G369" s="7" t="s">
        <v>1166</v>
      </c>
      <c r="H369" s="7" t="s">
        <v>159</v>
      </c>
      <c r="I369" s="7" t="s">
        <v>1218</v>
      </c>
      <c r="J369" s="7" t="s">
        <v>8</v>
      </c>
      <c r="K369" s="11">
        <v>526468263</v>
      </c>
      <c r="L369" s="9" t="s">
        <v>1566</v>
      </c>
      <c r="M369" s="9" t="s">
        <v>1496</v>
      </c>
      <c r="N369" s="7" t="s">
        <v>9</v>
      </c>
      <c r="O369" s="9" t="s">
        <v>1599</v>
      </c>
      <c r="P369" s="9" t="s">
        <v>1567</v>
      </c>
      <c r="Q369" s="9"/>
      <c r="R369" s="11">
        <v>8336600</v>
      </c>
      <c r="S369" s="11">
        <v>0</v>
      </c>
      <c r="T369" s="11">
        <v>5840179</v>
      </c>
      <c r="U369" s="11">
        <v>0</v>
      </c>
      <c r="V369" s="11">
        <v>263487</v>
      </c>
      <c r="W369" s="11">
        <v>1800169</v>
      </c>
      <c r="X369" s="11">
        <v>432765</v>
      </c>
      <c r="Y369" s="11"/>
      <c r="Z369" s="11"/>
      <c r="AA369" s="9">
        <v>1.1299999999999999E-2</v>
      </c>
      <c r="AB369" s="28">
        <f t="shared" si="84"/>
        <v>2063656</v>
      </c>
      <c r="AC369" s="14">
        <f t="shared" si="85"/>
        <v>0</v>
      </c>
      <c r="AD369" s="14">
        <f t="shared" si="86"/>
        <v>0.12767971018425553</v>
      </c>
      <c r="AE369" s="9">
        <f t="shared" si="87"/>
        <v>0</v>
      </c>
      <c r="AF369" s="9">
        <f t="shared" si="88"/>
        <v>5.0048031100404617E-4</v>
      </c>
      <c r="AG369" s="26">
        <f t="shared" si="89"/>
        <v>1.5219810831977917E-2</v>
      </c>
    </row>
    <row r="370" spans="1:33" x14ac:dyDescent="0.2">
      <c r="A370" s="6" t="s">
        <v>1465</v>
      </c>
      <c r="B370" s="6" t="s">
        <v>1221</v>
      </c>
      <c r="C370" s="6"/>
      <c r="D370" s="7" t="s">
        <v>622</v>
      </c>
      <c r="E370" s="7" t="s">
        <v>1217</v>
      </c>
      <c r="F370" s="7" t="s">
        <v>1160</v>
      </c>
      <c r="G370" s="7" t="s">
        <v>1222</v>
      </c>
      <c r="H370" s="7" t="s">
        <v>17</v>
      </c>
      <c r="I370" s="7" t="s">
        <v>1223</v>
      </c>
      <c r="J370" s="7" t="s">
        <v>27</v>
      </c>
      <c r="K370" s="11">
        <v>15760317</v>
      </c>
      <c r="L370" s="9" t="s">
        <v>1565</v>
      </c>
      <c r="M370" s="9">
        <v>0</v>
      </c>
      <c r="N370" s="7"/>
      <c r="O370" s="9" t="s">
        <v>1598</v>
      </c>
      <c r="P370" s="9" t="s">
        <v>1567</v>
      </c>
      <c r="Q370" s="9"/>
      <c r="R370" s="11">
        <v>326253.09999999998</v>
      </c>
      <c r="S370" s="11">
        <v>255841.53</v>
      </c>
      <c r="T370" s="11">
        <v>0</v>
      </c>
      <c r="U370" s="11">
        <v>2362.13</v>
      </c>
      <c r="V370" s="11">
        <v>10911.61</v>
      </c>
      <c r="W370" s="11">
        <v>28257.23</v>
      </c>
      <c r="X370" s="11">
        <v>28880.6</v>
      </c>
      <c r="Y370" s="11"/>
      <c r="Z370" s="11"/>
      <c r="AA370" s="9">
        <v>0</v>
      </c>
      <c r="AB370" s="28">
        <f t="shared" si="84"/>
        <v>297372.5</v>
      </c>
      <c r="AC370" s="14">
        <f t="shared" si="85"/>
        <v>0.86034024666033337</v>
      </c>
      <c r="AD370" s="14">
        <f t="shared" si="86"/>
        <v>3.6693406417876571E-2</v>
      </c>
      <c r="AE370" s="9">
        <f t="shared" si="87"/>
        <v>1.6233273099773311E-2</v>
      </c>
      <c r="AF370" s="9">
        <f t="shared" si="88"/>
        <v>6.9234711459166716E-4</v>
      </c>
      <c r="AG370" s="26">
        <f t="shared" si="89"/>
        <v>1.886843392807391E-2</v>
      </c>
    </row>
    <row r="371" spans="1:33" x14ac:dyDescent="0.2">
      <c r="A371" s="6" t="s">
        <v>1465</v>
      </c>
      <c r="B371" s="6" t="s">
        <v>667</v>
      </c>
      <c r="C371" s="6"/>
      <c r="D371" s="7" t="s">
        <v>668</v>
      </c>
      <c r="E371" s="7" t="s">
        <v>1217</v>
      </c>
      <c r="F371" s="7" t="s">
        <v>1160</v>
      </c>
      <c r="G371" s="7" t="s">
        <v>1222</v>
      </c>
      <c r="H371" s="7" t="s">
        <v>554</v>
      </c>
      <c r="I371" s="7" t="s">
        <v>1218</v>
      </c>
      <c r="J371" s="7" t="s">
        <v>8</v>
      </c>
      <c r="K371" s="11">
        <v>2345939789</v>
      </c>
      <c r="L371" s="9" t="s">
        <v>1565</v>
      </c>
      <c r="M371" s="9">
        <v>0</v>
      </c>
      <c r="N371" s="7"/>
      <c r="O371" s="9" t="s">
        <v>1587</v>
      </c>
      <c r="P371" s="9" t="s">
        <v>1567</v>
      </c>
      <c r="Q371" s="9"/>
      <c r="R371" s="11">
        <v>56995680</v>
      </c>
      <c r="S371" s="11">
        <v>35195415</v>
      </c>
      <c r="T371" s="11">
        <v>0</v>
      </c>
      <c r="U371" s="11">
        <v>0</v>
      </c>
      <c r="V371" s="11">
        <v>1173187</v>
      </c>
      <c r="W371" s="11">
        <v>10710299</v>
      </c>
      <c r="X371" s="11">
        <v>9916779</v>
      </c>
      <c r="Y371" s="11"/>
      <c r="Z371" s="11"/>
      <c r="AA371" s="9">
        <v>0</v>
      </c>
      <c r="AB371" s="28">
        <f t="shared" si="84"/>
        <v>47078901</v>
      </c>
      <c r="AC371" s="14">
        <f t="shared" si="85"/>
        <v>0.74758361500409709</v>
      </c>
      <c r="AD371" s="14">
        <f t="shared" si="86"/>
        <v>2.4919591899564521E-2</v>
      </c>
      <c r="AE371" s="9">
        <f t="shared" si="87"/>
        <v>1.5002693234084534E-2</v>
      </c>
      <c r="AF371" s="9">
        <f t="shared" si="88"/>
        <v>5.0009254521408346E-4</v>
      </c>
      <c r="AG371" s="26">
        <f t="shared" si="89"/>
        <v>2.0068247795936932E-2</v>
      </c>
    </row>
    <row r="372" spans="1:33" x14ac:dyDescent="0.2">
      <c r="A372" s="6" t="s">
        <v>1465</v>
      </c>
      <c r="B372" s="6" t="s">
        <v>1224</v>
      </c>
      <c r="C372" s="6"/>
      <c r="D372" s="7" t="s">
        <v>623</v>
      </c>
      <c r="E372" s="7" t="s">
        <v>1217</v>
      </c>
      <c r="F372" s="7" t="s">
        <v>1160</v>
      </c>
      <c r="G372" s="7" t="s">
        <v>1166</v>
      </c>
      <c r="H372" s="7" t="s">
        <v>554</v>
      </c>
      <c r="I372" s="7" t="s">
        <v>1218</v>
      </c>
      <c r="J372" s="7" t="s">
        <v>8</v>
      </c>
      <c r="K372" s="11">
        <v>805944225</v>
      </c>
      <c r="L372" s="9" t="s">
        <v>1566</v>
      </c>
      <c r="M372" s="9" t="s">
        <v>1496</v>
      </c>
      <c r="N372" s="7" t="s">
        <v>9</v>
      </c>
      <c r="O372" s="9" t="s">
        <v>1598</v>
      </c>
      <c r="P372" s="9" t="s">
        <v>1567</v>
      </c>
      <c r="Q372" s="9"/>
      <c r="R372" s="11">
        <v>8393562</v>
      </c>
      <c r="S372" s="11">
        <v>0</v>
      </c>
      <c r="T372" s="11">
        <v>6041045</v>
      </c>
      <c r="U372" s="11">
        <v>0</v>
      </c>
      <c r="V372" s="11">
        <v>605040</v>
      </c>
      <c r="W372" s="11">
        <v>1644478</v>
      </c>
      <c r="X372" s="11">
        <v>102999</v>
      </c>
      <c r="Y372" s="11"/>
      <c r="Z372" s="11"/>
      <c r="AA372" s="9">
        <v>1.54E-2</v>
      </c>
      <c r="AB372" s="28">
        <f t="shared" si="84"/>
        <v>2249518</v>
      </c>
      <c r="AC372" s="14">
        <f t="shared" si="85"/>
        <v>0</v>
      </c>
      <c r="AD372" s="14">
        <f t="shared" si="86"/>
        <v>0.26896428479345352</v>
      </c>
      <c r="AE372" s="9">
        <f t="shared" si="87"/>
        <v>0</v>
      </c>
      <c r="AF372" s="9">
        <f t="shared" si="88"/>
        <v>7.5072192495702784E-4</v>
      </c>
      <c r="AG372" s="26">
        <f t="shared" si="89"/>
        <v>1.8191158408015145E-2</v>
      </c>
    </row>
    <row r="373" spans="1:33" x14ac:dyDescent="0.2">
      <c r="A373" s="6" t="s">
        <v>1465</v>
      </c>
      <c r="B373" s="6" t="s">
        <v>1249</v>
      </c>
      <c r="C373" s="6"/>
      <c r="D373" s="7" t="s">
        <v>624</v>
      </c>
      <c r="E373" s="7" t="s">
        <v>1217</v>
      </c>
      <c r="F373" s="7" t="s">
        <v>1160</v>
      </c>
      <c r="G373" s="7" t="s">
        <v>1166</v>
      </c>
      <c r="H373" s="7" t="s">
        <v>554</v>
      </c>
      <c r="I373" s="7" t="s">
        <v>1218</v>
      </c>
      <c r="J373" s="7" t="s">
        <v>27</v>
      </c>
      <c r="K373" s="11">
        <v>2911342</v>
      </c>
      <c r="L373" s="9" t="s">
        <v>1566</v>
      </c>
      <c r="M373" s="9" t="s">
        <v>1496</v>
      </c>
      <c r="N373" s="7" t="s">
        <v>9</v>
      </c>
      <c r="O373" s="9" t="s">
        <v>1598</v>
      </c>
      <c r="P373" s="9" t="s">
        <v>1567</v>
      </c>
      <c r="Q373" s="9"/>
      <c r="R373" s="11">
        <v>27094.57</v>
      </c>
      <c r="S373" s="11">
        <v>0</v>
      </c>
      <c r="T373" s="11">
        <v>19662</v>
      </c>
      <c r="U373" s="11">
        <v>0</v>
      </c>
      <c r="V373" s="11">
        <v>2162.37</v>
      </c>
      <c r="W373" s="11">
        <v>4990.55</v>
      </c>
      <c r="X373" s="11">
        <v>279.64999999999998</v>
      </c>
      <c r="Y373" s="11"/>
      <c r="Z373" s="11"/>
      <c r="AA373" s="9">
        <v>1.5599999999999999E-2</v>
      </c>
      <c r="AB373" s="28">
        <f t="shared" si="84"/>
        <v>7152.92</v>
      </c>
      <c r="AC373" s="14">
        <f t="shared" si="85"/>
        <v>0</v>
      </c>
      <c r="AD373" s="14">
        <f t="shared" si="86"/>
        <v>0.30230591143197461</v>
      </c>
      <c r="AE373" s="9">
        <f t="shared" si="87"/>
        <v>0</v>
      </c>
      <c r="AF373" s="9">
        <f t="shared" si="88"/>
        <v>7.4273994604550058E-4</v>
      </c>
      <c r="AG373" s="26">
        <f t="shared" si="89"/>
        <v>1.8056915058416358E-2</v>
      </c>
    </row>
    <row r="374" spans="1:33" x14ac:dyDescent="0.2">
      <c r="A374" s="6" t="s">
        <v>1465</v>
      </c>
      <c r="B374" s="6" t="s">
        <v>1230</v>
      </c>
      <c r="C374" s="6"/>
      <c r="D374" s="7" t="s">
        <v>625</v>
      </c>
      <c r="E374" s="7" t="s">
        <v>1217</v>
      </c>
      <c r="F374" s="7" t="s">
        <v>1160</v>
      </c>
      <c r="G374" s="7" t="s">
        <v>1228</v>
      </c>
      <c r="H374" s="7" t="s">
        <v>1231</v>
      </c>
      <c r="I374" s="7" t="s">
        <v>1178</v>
      </c>
      <c r="J374" s="7" t="s">
        <v>8</v>
      </c>
      <c r="K374" s="11">
        <v>11064750968</v>
      </c>
      <c r="L374" s="9" t="s">
        <v>1565</v>
      </c>
      <c r="M374" s="9">
        <v>0</v>
      </c>
      <c r="N374" s="7"/>
      <c r="O374" s="9" t="s">
        <v>1598</v>
      </c>
      <c r="P374" s="9" t="s">
        <v>1567</v>
      </c>
      <c r="Q374" s="9"/>
      <c r="R374" s="11">
        <v>126669647</v>
      </c>
      <c r="S374" s="11">
        <v>101047773</v>
      </c>
      <c r="T374" s="11">
        <v>0</v>
      </c>
      <c r="U374" s="11">
        <v>9542593</v>
      </c>
      <c r="V374" s="11">
        <v>6541950</v>
      </c>
      <c r="W374" s="11">
        <v>9436356</v>
      </c>
      <c r="X374" s="11">
        <v>100975</v>
      </c>
      <c r="Y374" s="11"/>
      <c r="Z374" s="11">
        <v>0</v>
      </c>
      <c r="AA374" s="9">
        <v>0</v>
      </c>
      <c r="AB374" s="28">
        <f t="shared" si="84"/>
        <v>126568672</v>
      </c>
      <c r="AC374" s="14">
        <f t="shared" si="85"/>
        <v>0.79836322372095359</v>
      </c>
      <c r="AD374" s="14">
        <f t="shared" si="86"/>
        <v>5.168696089345079E-2</v>
      </c>
      <c r="AE374" s="9">
        <f t="shared" si="87"/>
        <v>9.1324037289440066E-3</v>
      </c>
      <c r="AF374" s="9">
        <f t="shared" si="88"/>
        <v>5.9124240743598812E-4</v>
      </c>
      <c r="AG374" s="26">
        <f t="shared" si="89"/>
        <v>1.1438908328442734E-2</v>
      </c>
    </row>
    <row r="375" spans="1:33" x14ac:dyDescent="0.2">
      <c r="A375" s="6" t="s">
        <v>1465</v>
      </c>
      <c r="B375" s="6" t="s">
        <v>1245</v>
      </c>
      <c r="C375" s="6"/>
      <c r="D375" s="7" t="s">
        <v>626</v>
      </c>
      <c r="E375" s="7" t="s">
        <v>1217</v>
      </c>
      <c r="F375" s="7" t="s">
        <v>1160</v>
      </c>
      <c r="G375" s="7" t="s">
        <v>1228</v>
      </c>
      <c r="H375" s="7" t="s">
        <v>17</v>
      </c>
      <c r="I375" s="7" t="s">
        <v>1246</v>
      </c>
      <c r="J375" s="7" t="s">
        <v>8</v>
      </c>
      <c r="K375" s="11">
        <v>11787145954</v>
      </c>
      <c r="L375" s="9" t="s">
        <v>1565</v>
      </c>
      <c r="M375" s="9">
        <v>0</v>
      </c>
      <c r="N375" s="7"/>
      <c r="O375" s="9" t="s">
        <v>1598</v>
      </c>
      <c r="P375" s="9" t="s">
        <v>1567</v>
      </c>
      <c r="Q375" s="9"/>
      <c r="R375" s="11">
        <v>149595823</v>
      </c>
      <c r="S375" s="11">
        <v>109438068</v>
      </c>
      <c r="T375" s="11">
        <v>0</v>
      </c>
      <c r="U375" s="11">
        <v>2452758</v>
      </c>
      <c r="V375" s="11">
        <v>10246826</v>
      </c>
      <c r="W375" s="11">
        <v>10184478</v>
      </c>
      <c r="X375" s="11">
        <v>17273693</v>
      </c>
      <c r="Y375" s="11"/>
      <c r="Z375" s="11"/>
      <c r="AA375" s="9">
        <v>0</v>
      </c>
      <c r="AB375" s="28">
        <f t="shared" si="84"/>
        <v>132322130</v>
      </c>
      <c r="AC375" s="14">
        <f t="shared" si="85"/>
        <v>0.82705793807883832</v>
      </c>
      <c r="AD375" s="14">
        <f t="shared" si="86"/>
        <v>7.7438490447516231E-2</v>
      </c>
      <c r="AE375" s="9">
        <f t="shared" si="87"/>
        <v>9.2845264177679829E-3</v>
      </c>
      <c r="AF375" s="9">
        <f t="shared" si="88"/>
        <v>8.6932205980894909E-4</v>
      </c>
      <c r="AG375" s="26">
        <f t="shared" si="89"/>
        <v>1.1225968569184988E-2</v>
      </c>
    </row>
    <row r="376" spans="1:33" x14ac:dyDescent="0.2">
      <c r="A376" s="6" t="s">
        <v>1465</v>
      </c>
      <c r="B376" s="6" t="s">
        <v>1232</v>
      </c>
      <c r="C376" s="6"/>
      <c r="D376" s="7" t="s">
        <v>627</v>
      </c>
      <c r="E376" s="7" t="s">
        <v>1217</v>
      </c>
      <c r="F376" s="7" t="s">
        <v>1160</v>
      </c>
      <c r="G376" s="7" t="s">
        <v>1222</v>
      </c>
      <c r="H376" s="7" t="s">
        <v>1226</v>
      </c>
      <c r="I376" s="7" t="s">
        <v>1218</v>
      </c>
      <c r="J376" s="7" t="s">
        <v>27</v>
      </c>
      <c r="K376" s="11">
        <v>3833917</v>
      </c>
      <c r="L376" s="9" t="s">
        <v>1567</v>
      </c>
      <c r="M376" s="9">
        <v>0</v>
      </c>
      <c r="N376" s="7"/>
      <c r="O376" s="9" t="s">
        <v>1586</v>
      </c>
      <c r="P376" s="9" t="s">
        <v>1567</v>
      </c>
      <c r="Q376" s="9"/>
      <c r="R376" s="11">
        <v>9119.7999999999993</v>
      </c>
      <c r="S376" s="11">
        <v>0</v>
      </c>
      <c r="T376" s="11">
        <v>0</v>
      </c>
      <c r="U376" s="11">
        <v>0</v>
      </c>
      <c r="V376" s="11">
        <v>1524.26</v>
      </c>
      <c r="W376" s="11">
        <v>7078.18</v>
      </c>
      <c r="X376" s="11">
        <v>517.36</v>
      </c>
      <c r="Y376" s="11"/>
      <c r="Z376" s="11"/>
      <c r="AA376" s="9">
        <v>0</v>
      </c>
      <c r="AB376" s="28">
        <f t="shared" si="84"/>
        <v>8602.44</v>
      </c>
      <c r="AC376" s="14">
        <f t="shared" si="85"/>
        <v>0</v>
      </c>
      <c r="AD376" s="14">
        <f t="shared" si="86"/>
        <v>0.17718926258131412</v>
      </c>
      <c r="AE376" s="9">
        <f t="shared" si="87"/>
        <v>0</v>
      </c>
      <c r="AF376" s="9">
        <f t="shared" si="88"/>
        <v>3.9757250874236454E-4</v>
      </c>
      <c r="AG376" s="26">
        <f t="shared" si="89"/>
        <v>2.2437731437587199E-3</v>
      </c>
    </row>
    <row r="377" spans="1:33" x14ac:dyDescent="0.2">
      <c r="A377" s="6" t="s">
        <v>1465</v>
      </c>
      <c r="B377" s="6" t="s">
        <v>1225</v>
      </c>
      <c r="C377" s="6"/>
      <c r="D377" s="7" t="s">
        <v>628</v>
      </c>
      <c r="E377" s="7" t="s">
        <v>1217</v>
      </c>
      <c r="F377" s="7" t="s">
        <v>1160</v>
      </c>
      <c r="G377" s="7" t="s">
        <v>1222</v>
      </c>
      <c r="H377" s="7" t="s">
        <v>1226</v>
      </c>
      <c r="I377" s="7" t="s">
        <v>1218</v>
      </c>
      <c r="J377" s="7" t="s">
        <v>30</v>
      </c>
      <c r="K377" s="11">
        <v>1927122</v>
      </c>
      <c r="L377" s="9" t="s">
        <v>1567</v>
      </c>
      <c r="M377" s="9">
        <v>0</v>
      </c>
      <c r="N377" s="7"/>
      <c r="O377" s="9" t="s">
        <v>1586</v>
      </c>
      <c r="P377" s="9" t="s">
        <v>1567</v>
      </c>
      <c r="Q377" s="9"/>
      <c r="R377" s="11">
        <v>7395.18</v>
      </c>
      <c r="S377" s="11">
        <v>0</v>
      </c>
      <c r="T377" s="11">
        <v>0</v>
      </c>
      <c r="U377" s="11">
        <v>0</v>
      </c>
      <c r="V377" s="11">
        <v>772.32</v>
      </c>
      <c r="W377" s="11">
        <v>6193.5300000000007</v>
      </c>
      <c r="X377" s="11">
        <v>429.33000000000004</v>
      </c>
      <c r="Y377" s="11"/>
      <c r="Z377" s="11"/>
      <c r="AA377" s="9">
        <v>0</v>
      </c>
      <c r="AB377" s="28">
        <f t="shared" si="84"/>
        <v>6965.85</v>
      </c>
      <c r="AC377" s="14">
        <f t="shared" si="85"/>
        <v>0</v>
      </c>
      <c r="AD377" s="14">
        <f t="shared" si="86"/>
        <v>0.11087232713882728</v>
      </c>
      <c r="AE377" s="9">
        <f t="shared" si="87"/>
        <v>0</v>
      </c>
      <c r="AF377" s="9">
        <f t="shared" si="88"/>
        <v>4.0076341819563063E-4</v>
      </c>
      <c r="AG377" s="26">
        <f t="shared" si="89"/>
        <v>3.6146388241118104E-3</v>
      </c>
    </row>
    <row r="378" spans="1:33" x14ac:dyDescent="0.2">
      <c r="A378" s="6" t="s">
        <v>1465</v>
      </c>
      <c r="B378" s="6" t="s">
        <v>1250</v>
      </c>
      <c r="C378" s="6" t="s">
        <v>629</v>
      </c>
      <c r="D378" s="7" t="s">
        <v>630</v>
      </c>
      <c r="E378" s="7" t="s">
        <v>1217</v>
      </c>
      <c r="F378" s="7" t="s">
        <v>1160</v>
      </c>
      <c r="G378" s="7" t="s">
        <v>1166</v>
      </c>
      <c r="H378" s="7" t="s">
        <v>159</v>
      </c>
      <c r="I378" s="7" t="s">
        <v>1218</v>
      </c>
      <c r="J378" s="7" t="s">
        <v>27</v>
      </c>
      <c r="K378" s="11">
        <v>11901170</v>
      </c>
      <c r="L378" s="9" t="s">
        <v>1564</v>
      </c>
      <c r="M378" s="9" t="s">
        <v>1496</v>
      </c>
      <c r="N378" s="7" t="s">
        <v>9</v>
      </c>
      <c r="O378" s="9" t="s">
        <v>1599</v>
      </c>
      <c r="P378" s="9" t="s">
        <v>1567</v>
      </c>
      <c r="Q378" s="9"/>
      <c r="R378" s="11">
        <v>306334.71000000002</v>
      </c>
      <c r="S378" s="11">
        <v>0</v>
      </c>
      <c r="T378" s="11">
        <v>289385</v>
      </c>
      <c r="U378" s="11">
        <v>0</v>
      </c>
      <c r="V378" s="11">
        <v>5894.96</v>
      </c>
      <c r="W378" s="11">
        <v>10099.75</v>
      </c>
      <c r="X378" s="11">
        <v>955</v>
      </c>
      <c r="Y378" s="11"/>
      <c r="Z378" s="11"/>
      <c r="AA378" s="9">
        <v>1.7399999999999999E-2</v>
      </c>
      <c r="AB378" s="28">
        <f t="shared" si="84"/>
        <v>15994.71</v>
      </c>
      <c r="AC378" s="14">
        <f t="shared" si="85"/>
        <v>0</v>
      </c>
      <c r="AD378" s="14">
        <f t="shared" si="86"/>
        <v>0.36855685410989009</v>
      </c>
      <c r="AE378" s="9">
        <f t="shared" si="87"/>
        <v>0</v>
      </c>
      <c r="AF378" s="9">
        <f t="shared" si="88"/>
        <v>4.9532608978781079E-4</v>
      </c>
      <c r="AG378" s="26">
        <f t="shared" si="89"/>
        <v>1.8743961139955145E-2</v>
      </c>
    </row>
    <row r="379" spans="1:33" x14ac:dyDescent="0.2">
      <c r="A379" s="6" t="s">
        <v>1465</v>
      </c>
      <c r="B379" s="6" t="s">
        <v>1233</v>
      </c>
      <c r="C379" s="6" t="s">
        <v>629</v>
      </c>
      <c r="D379" s="7" t="s">
        <v>631</v>
      </c>
      <c r="E379" s="7" t="s">
        <v>1217</v>
      </c>
      <c r="F379" s="7" t="s">
        <v>1160</v>
      </c>
      <c r="G379" s="7" t="s">
        <v>1166</v>
      </c>
      <c r="H379" s="7" t="s">
        <v>159</v>
      </c>
      <c r="I379" s="7" t="s">
        <v>1218</v>
      </c>
      <c r="J379" s="7" t="s">
        <v>8</v>
      </c>
      <c r="K379" s="11">
        <v>7877224691.000001</v>
      </c>
      <c r="L379" s="9" t="s">
        <v>1566</v>
      </c>
      <c r="M379" s="9" t="s">
        <v>1496</v>
      </c>
      <c r="N379" s="7" t="s">
        <v>9</v>
      </c>
      <c r="O379" s="9" t="s">
        <v>1599</v>
      </c>
      <c r="P379" s="9" t="s">
        <v>1567</v>
      </c>
      <c r="Q379" s="9"/>
      <c r="R379" s="11">
        <v>200288903</v>
      </c>
      <c r="S379" s="11">
        <v>0</v>
      </c>
      <c r="T379" s="11">
        <v>190736481</v>
      </c>
      <c r="U379" s="11">
        <v>0</v>
      </c>
      <c r="V379" s="11">
        <v>3938088</v>
      </c>
      <c r="W379" s="11">
        <v>5111169</v>
      </c>
      <c r="X379" s="11">
        <v>503165</v>
      </c>
      <c r="Y379" s="11"/>
      <c r="Z379" s="11"/>
      <c r="AA379" s="9">
        <v>1.7399999999999999E-2</v>
      </c>
      <c r="AB379" s="28">
        <f t="shared" si="84"/>
        <v>9049257</v>
      </c>
      <c r="AC379" s="14">
        <f t="shared" si="85"/>
        <v>0</v>
      </c>
      <c r="AD379" s="14">
        <f t="shared" si="86"/>
        <v>0.4351835736348299</v>
      </c>
      <c r="AE379" s="9">
        <f t="shared" si="87"/>
        <v>0</v>
      </c>
      <c r="AF379" s="9">
        <f t="shared" si="88"/>
        <v>4.9993343524901612E-4</v>
      </c>
      <c r="AG379" s="26">
        <f t="shared" si="89"/>
        <v>1.8548787467029992E-2</v>
      </c>
    </row>
    <row r="380" spans="1:33" x14ac:dyDescent="0.2">
      <c r="A380" s="6" t="s">
        <v>1465</v>
      </c>
      <c r="B380" s="6" t="s">
        <v>1247</v>
      </c>
      <c r="C380" s="6"/>
      <c r="D380" s="7" t="s">
        <v>632</v>
      </c>
      <c r="E380" s="7" t="s">
        <v>1217</v>
      </c>
      <c r="F380" s="7" t="s">
        <v>1160</v>
      </c>
      <c r="G380" s="7" t="s">
        <v>1166</v>
      </c>
      <c r="H380" s="7" t="s">
        <v>17</v>
      </c>
      <c r="I380" s="7" t="s">
        <v>1218</v>
      </c>
      <c r="J380" s="7" t="s">
        <v>8</v>
      </c>
      <c r="K380" s="11">
        <v>14223057755</v>
      </c>
      <c r="L380" s="9" t="s">
        <v>1565</v>
      </c>
      <c r="M380" s="9">
        <v>0</v>
      </c>
      <c r="N380" s="7"/>
      <c r="O380" s="9" t="s">
        <v>1598</v>
      </c>
      <c r="P380" s="9" t="s">
        <v>1567</v>
      </c>
      <c r="Q380" s="9"/>
      <c r="R380" s="11">
        <v>163834745</v>
      </c>
      <c r="S380" s="11">
        <v>122187731</v>
      </c>
      <c r="T380" s="11">
        <v>0</v>
      </c>
      <c r="U380" s="11">
        <v>12862440</v>
      </c>
      <c r="V380" s="11">
        <v>11088328</v>
      </c>
      <c r="W380" s="11">
        <v>11499478</v>
      </c>
      <c r="X380" s="11">
        <v>6196768</v>
      </c>
      <c r="Y380" s="11"/>
      <c r="Z380" s="11"/>
      <c r="AA380" s="9">
        <v>4.0000000000000002E-4</v>
      </c>
      <c r="AB380" s="28">
        <f t="shared" si="84"/>
        <v>157637977</v>
      </c>
      <c r="AC380" s="14">
        <f t="shared" si="85"/>
        <v>0.77511608132347454</v>
      </c>
      <c r="AD380" s="14">
        <f t="shared" si="86"/>
        <v>7.0340461169455373E-2</v>
      </c>
      <c r="AE380" s="9">
        <f t="shared" si="87"/>
        <v>8.5908201390130692E-3</v>
      </c>
      <c r="AF380" s="9">
        <f t="shared" si="88"/>
        <v>7.7960226211568247E-4</v>
      </c>
      <c r="AG380" s="26">
        <f t="shared" si="89"/>
        <v>1.1483269133501454E-2</v>
      </c>
    </row>
    <row r="381" spans="1:33" x14ac:dyDescent="0.2">
      <c r="A381" s="6" t="s">
        <v>1465</v>
      </c>
      <c r="B381" s="6" t="s">
        <v>669</v>
      </c>
      <c r="C381" s="6"/>
      <c r="D381" s="7" t="s">
        <v>670</v>
      </c>
      <c r="E381" s="7" t="s">
        <v>1217</v>
      </c>
      <c r="F381" s="7" t="s">
        <v>1160</v>
      </c>
      <c r="G381" s="7" t="s">
        <v>1222</v>
      </c>
      <c r="H381" s="7" t="s">
        <v>554</v>
      </c>
      <c r="I381" s="7" t="s">
        <v>1218</v>
      </c>
      <c r="J381" s="7" t="s">
        <v>8</v>
      </c>
      <c r="K381" s="11">
        <v>2366445302</v>
      </c>
      <c r="L381" s="9" t="s">
        <v>1565</v>
      </c>
      <c r="M381" s="9">
        <v>0</v>
      </c>
      <c r="N381" s="7"/>
      <c r="O381" s="9" t="s">
        <v>1587</v>
      </c>
      <c r="P381" s="9" t="s">
        <v>1567</v>
      </c>
      <c r="Q381" s="9"/>
      <c r="R381" s="11">
        <v>49090343</v>
      </c>
      <c r="S381" s="11">
        <v>35499116</v>
      </c>
      <c r="T381" s="11">
        <v>0</v>
      </c>
      <c r="U381" s="11">
        <v>0</v>
      </c>
      <c r="V381" s="11">
        <v>1183312</v>
      </c>
      <c r="W381" s="11">
        <v>5221617</v>
      </c>
      <c r="X381" s="11">
        <v>7186298</v>
      </c>
      <c r="Y381" s="11"/>
      <c r="Z381" s="11"/>
      <c r="AA381" s="9">
        <v>0</v>
      </c>
      <c r="AB381" s="28">
        <f t="shared" si="84"/>
        <v>41904045</v>
      </c>
      <c r="AC381" s="14">
        <f t="shared" si="85"/>
        <v>0.84715248850081182</v>
      </c>
      <c r="AD381" s="14">
        <f t="shared" si="86"/>
        <v>2.823861037759004E-2</v>
      </c>
      <c r="AE381" s="9">
        <f t="shared" si="87"/>
        <v>1.5001029590668308E-2</v>
      </c>
      <c r="AF381" s="9">
        <f t="shared" si="88"/>
        <v>5.0003775663013403E-4</v>
      </c>
      <c r="AG381" s="26">
        <f t="shared" si="89"/>
        <v>1.7707590775322302E-2</v>
      </c>
    </row>
    <row r="382" spans="1:33" x14ac:dyDescent="0.2">
      <c r="A382" s="6" t="s">
        <v>1465</v>
      </c>
      <c r="B382" s="6" t="s">
        <v>1255</v>
      </c>
      <c r="C382" s="6"/>
      <c r="D382" s="7" t="s">
        <v>633</v>
      </c>
      <c r="E382" s="7" t="s">
        <v>1217</v>
      </c>
      <c r="F382" s="7" t="s">
        <v>1160</v>
      </c>
      <c r="G382" s="7" t="s">
        <v>1166</v>
      </c>
      <c r="H382" s="7" t="s">
        <v>173</v>
      </c>
      <c r="I382" s="7" t="s">
        <v>1218</v>
      </c>
      <c r="J382" s="7" t="s">
        <v>8</v>
      </c>
      <c r="K382" s="11">
        <v>9370775736</v>
      </c>
      <c r="L382" s="9" t="s">
        <v>1565</v>
      </c>
      <c r="M382" s="9" t="s">
        <v>1496</v>
      </c>
      <c r="N382" s="7" t="s">
        <v>9</v>
      </c>
      <c r="O382" s="9" t="s">
        <v>1598</v>
      </c>
      <c r="P382" s="9" t="s">
        <v>1567</v>
      </c>
      <c r="Q382" s="9"/>
      <c r="R382" s="11">
        <v>84378858</v>
      </c>
      <c r="S382" s="11">
        <v>0</v>
      </c>
      <c r="T382" s="11">
        <v>74749986</v>
      </c>
      <c r="U382" s="11">
        <v>0</v>
      </c>
      <c r="V382" s="11">
        <v>3748011</v>
      </c>
      <c r="W382" s="11">
        <v>5472139</v>
      </c>
      <c r="X382" s="11">
        <v>408722</v>
      </c>
      <c r="Y382" s="11"/>
      <c r="Z382" s="11"/>
      <c r="AA382" s="9">
        <v>5.7000000000000002E-3</v>
      </c>
      <c r="AB382" s="28">
        <f t="shared" si="84"/>
        <v>9220150</v>
      </c>
      <c r="AC382" s="14">
        <f t="shared" si="85"/>
        <v>0</v>
      </c>
      <c r="AD382" s="14">
        <f t="shared" si="86"/>
        <v>0.40650217187355953</v>
      </c>
      <c r="AE382" s="9">
        <f t="shared" si="87"/>
        <v>0</v>
      </c>
      <c r="AF382" s="9">
        <f t="shared" si="88"/>
        <v>3.9996806087260736E-4</v>
      </c>
      <c r="AG382" s="26">
        <f t="shared" si="89"/>
        <v>6.683926012078025E-3</v>
      </c>
    </row>
    <row r="383" spans="1:33" x14ac:dyDescent="0.2">
      <c r="A383" s="6" t="s">
        <v>1465</v>
      </c>
      <c r="B383" s="6" t="s">
        <v>1262</v>
      </c>
      <c r="C383" s="6"/>
      <c r="D383" s="7" t="s">
        <v>634</v>
      </c>
      <c r="E383" s="7" t="s">
        <v>1217</v>
      </c>
      <c r="F383" s="7" t="s">
        <v>1160</v>
      </c>
      <c r="G383" s="7" t="s">
        <v>1166</v>
      </c>
      <c r="H383" s="7" t="s">
        <v>1220</v>
      </c>
      <c r="I383" s="7" t="s">
        <v>1218</v>
      </c>
      <c r="J383" s="7" t="s">
        <v>8</v>
      </c>
      <c r="K383" s="11">
        <v>5657816602</v>
      </c>
      <c r="L383" s="9" t="s">
        <v>1565</v>
      </c>
      <c r="M383" s="9" t="s">
        <v>1496</v>
      </c>
      <c r="N383" s="7" t="s">
        <v>9</v>
      </c>
      <c r="O383" s="9" t="s">
        <v>1598</v>
      </c>
      <c r="P383" s="9" t="s">
        <v>1567</v>
      </c>
      <c r="Q383" s="9"/>
      <c r="R383" s="11">
        <v>49251242</v>
      </c>
      <c r="S383" s="11">
        <v>0</v>
      </c>
      <c r="T383" s="11">
        <v>42372813</v>
      </c>
      <c r="U383" s="11">
        <v>0</v>
      </c>
      <c r="V383" s="11">
        <v>2269768</v>
      </c>
      <c r="W383" s="11">
        <v>4228139</v>
      </c>
      <c r="X383" s="11">
        <v>380522</v>
      </c>
      <c r="Y383" s="11"/>
      <c r="Z383" s="11"/>
      <c r="AA383" s="9">
        <v>1.03E-2</v>
      </c>
      <c r="AB383" s="28">
        <f t="shared" si="84"/>
        <v>6497907</v>
      </c>
      <c r="AC383" s="14">
        <f t="shared" si="85"/>
        <v>0</v>
      </c>
      <c r="AD383" s="14">
        <f t="shared" si="86"/>
        <v>0.3493075539554506</v>
      </c>
      <c r="AE383" s="9">
        <f t="shared" si="87"/>
        <v>0</v>
      </c>
      <c r="AF383" s="9">
        <f t="shared" si="88"/>
        <v>4.0117383783660506E-4</v>
      </c>
      <c r="AG383" s="26">
        <f t="shared" si="89"/>
        <v>1.1448483144134264E-2</v>
      </c>
    </row>
    <row r="384" spans="1:33" x14ac:dyDescent="0.2">
      <c r="A384" s="6" t="s">
        <v>1465</v>
      </c>
      <c r="B384" s="6" t="s">
        <v>1251</v>
      </c>
      <c r="C384" s="6"/>
      <c r="D384" s="7" t="s">
        <v>635</v>
      </c>
      <c r="E384" s="7" t="s">
        <v>1217</v>
      </c>
      <c r="F384" s="7" t="s">
        <v>1160</v>
      </c>
      <c r="G384" s="7" t="s">
        <v>1166</v>
      </c>
      <c r="H384" s="7" t="s">
        <v>1220</v>
      </c>
      <c r="I384" s="7" t="s">
        <v>1218</v>
      </c>
      <c r="J384" s="7" t="s">
        <v>8</v>
      </c>
      <c r="K384" s="11">
        <v>27702155953</v>
      </c>
      <c r="L384" s="9" t="s">
        <v>1565</v>
      </c>
      <c r="M384" s="9" t="s">
        <v>1496</v>
      </c>
      <c r="N384" s="7" t="s">
        <v>9</v>
      </c>
      <c r="O384" s="9" t="s">
        <v>1598</v>
      </c>
      <c r="P384" s="9" t="s">
        <v>1567</v>
      </c>
      <c r="Q384" s="9"/>
      <c r="R384" s="11">
        <v>429194503</v>
      </c>
      <c r="S384" s="11">
        <v>0</v>
      </c>
      <c r="T384" s="11">
        <v>405740433</v>
      </c>
      <c r="U384" s="11">
        <v>0</v>
      </c>
      <c r="V384" s="11">
        <v>11087459</v>
      </c>
      <c r="W384" s="11">
        <v>11757139</v>
      </c>
      <c r="X384" s="11">
        <v>609472</v>
      </c>
      <c r="Y384" s="11"/>
      <c r="Z384" s="11"/>
      <c r="AA384" s="9">
        <v>1.0200000000000001E-2</v>
      </c>
      <c r="AB384" s="28">
        <f t="shared" si="84"/>
        <v>22844598</v>
      </c>
      <c r="AC384" s="14">
        <f t="shared" si="85"/>
        <v>0</v>
      </c>
      <c r="AD384" s="14">
        <f t="shared" si="86"/>
        <v>0.48534270552714476</v>
      </c>
      <c r="AE384" s="9">
        <f t="shared" si="87"/>
        <v>0</v>
      </c>
      <c r="AF384" s="9">
        <f t="shared" si="88"/>
        <v>4.0023812654911019E-4</v>
      </c>
      <c r="AG384" s="26">
        <f t="shared" si="89"/>
        <v>1.1024650544844184E-2</v>
      </c>
    </row>
    <row r="385" spans="1:33" x14ac:dyDescent="0.2">
      <c r="A385" s="6" t="s">
        <v>1465</v>
      </c>
      <c r="B385" s="6" t="s">
        <v>1252</v>
      </c>
      <c r="C385" s="6"/>
      <c r="D385" s="7" t="s">
        <v>637</v>
      </c>
      <c r="E385" s="7" t="s">
        <v>1217</v>
      </c>
      <c r="F385" s="7" t="s">
        <v>1160</v>
      </c>
      <c r="G385" s="7" t="s">
        <v>1228</v>
      </c>
      <c r="H385" s="7" t="s">
        <v>17</v>
      </c>
      <c r="I385" s="7" t="s">
        <v>1218</v>
      </c>
      <c r="J385" s="7" t="s">
        <v>8</v>
      </c>
      <c r="K385" s="11">
        <v>25223001800</v>
      </c>
      <c r="L385" s="9" t="s">
        <v>1565</v>
      </c>
      <c r="M385" s="9">
        <v>0</v>
      </c>
      <c r="N385" s="7"/>
      <c r="O385" s="9" t="s">
        <v>1598</v>
      </c>
      <c r="P385" s="9" t="s">
        <v>1567</v>
      </c>
      <c r="Q385" s="9"/>
      <c r="R385" s="11">
        <v>603472629</v>
      </c>
      <c r="S385" s="11">
        <v>464329123</v>
      </c>
      <c r="T385" s="11">
        <v>0</v>
      </c>
      <c r="U385" s="11">
        <v>52406595</v>
      </c>
      <c r="V385" s="11">
        <v>16342054</v>
      </c>
      <c r="W385" s="11">
        <v>20165054</v>
      </c>
      <c r="X385" s="11">
        <v>50229803</v>
      </c>
      <c r="Y385" s="11"/>
      <c r="Z385" s="11">
        <v>0</v>
      </c>
      <c r="AA385" s="9">
        <v>0</v>
      </c>
      <c r="AB385" s="28">
        <f t="shared" si="84"/>
        <v>553242826</v>
      </c>
      <c r="AC385" s="14">
        <f t="shared" si="85"/>
        <v>0.83928629740605076</v>
      </c>
      <c r="AD385" s="14">
        <f t="shared" si="86"/>
        <v>2.953866409467007E-2</v>
      </c>
      <c r="AE385" s="9">
        <f t="shared" si="87"/>
        <v>1.8408955709625332E-2</v>
      </c>
      <c r="AF385" s="9">
        <f t="shared" si="88"/>
        <v>6.4790282019485876E-4</v>
      </c>
      <c r="AG385" s="26">
        <f t="shared" si="89"/>
        <v>2.1934059648681465E-2</v>
      </c>
    </row>
    <row r="386" spans="1:33" x14ac:dyDescent="0.2">
      <c r="A386" s="6" t="s">
        <v>1465</v>
      </c>
      <c r="B386" s="6" t="s">
        <v>1263</v>
      </c>
      <c r="C386" s="6"/>
      <c r="D386" s="7" t="s">
        <v>638</v>
      </c>
      <c r="E386" s="7" t="s">
        <v>1217</v>
      </c>
      <c r="F386" s="7" t="s">
        <v>1160</v>
      </c>
      <c r="G386" s="7" t="s">
        <v>1228</v>
      </c>
      <c r="H386" s="7" t="s">
        <v>1264</v>
      </c>
      <c r="I386" s="7" t="s">
        <v>1178</v>
      </c>
      <c r="J386" s="7" t="s">
        <v>8</v>
      </c>
      <c r="K386" s="11">
        <v>12129490441</v>
      </c>
      <c r="L386" s="9" t="s">
        <v>1565</v>
      </c>
      <c r="M386" s="9">
        <v>0</v>
      </c>
      <c r="N386" s="7"/>
      <c r="O386" s="9" t="s">
        <v>1598</v>
      </c>
      <c r="P386" s="9" t="s">
        <v>1567</v>
      </c>
      <c r="Q386" s="9"/>
      <c r="R386" s="11">
        <v>113599340</v>
      </c>
      <c r="S386" s="11">
        <v>92513493</v>
      </c>
      <c r="T386" s="11">
        <v>0</v>
      </c>
      <c r="U386" s="11">
        <v>4593497</v>
      </c>
      <c r="V386" s="11">
        <v>5583664</v>
      </c>
      <c r="W386" s="11">
        <v>10466478</v>
      </c>
      <c r="X386" s="11">
        <v>442208</v>
      </c>
      <c r="Y386" s="11"/>
      <c r="Z386" s="11"/>
      <c r="AA386" s="9">
        <v>0</v>
      </c>
      <c r="AB386" s="28">
        <f t="shared" si="84"/>
        <v>113157132</v>
      </c>
      <c r="AC386" s="14">
        <f t="shared" si="85"/>
        <v>0.81756661170945899</v>
      </c>
      <c r="AD386" s="14">
        <f t="shared" si="86"/>
        <v>4.9344340045663231E-2</v>
      </c>
      <c r="AE386" s="9">
        <f t="shared" si="87"/>
        <v>7.6271541207771337E-3</v>
      </c>
      <c r="AF386" s="9">
        <f t="shared" si="88"/>
        <v>4.6033788700027716E-4</v>
      </c>
      <c r="AG386" s="26">
        <f t="shared" si="89"/>
        <v>9.329091980443566E-3</v>
      </c>
    </row>
    <row r="387" spans="1:33" x14ac:dyDescent="0.2">
      <c r="A387" s="6" t="s">
        <v>1465</v>
      </c>
      <c r="B387" s="6" t="s">
        <v>1256</v>
      </c>
      <c r="C387" s="6"/>
      <c r="D387" s="7" t="s">
        <v>639</v>
      </c>
      <c r="E387" s="7" t="s">
        <v>1217</v>
      </c>
      <c r="F387" s="7" t="s">
        <v>1160</v>
      </c>
      <c r="G387" s="7" t="s">
        <v>1222</v>
      </c>
      <c r="H387" s="7" t="s">
        <v>554</v>
      </c>
      <c r="I387" s="7" t="s">
        <v>1218</v>
      </c>
      <c r="J387" s="7" t="s">
        <v>8</v>
      </c>
      <c r="K387" s="11">
        <v>9259541449</v>
      </c>
      <c r="L387" s="9" t="s">
        <v>1541</v>
      </c>
      <c r="M387" s="9" t="s">
        <v>1496</v>
      </c>
      <c r="N387" s="7" t="s">
        <v>9</v>
      </c>
      <c r="O387" s="9" t="s">
        <v>1598</v>
      </c>
      <c r="P387" s="9" t="s">
        <v>1567</v>
      </c>
      <c r="Q387" s="9"/>
      <c r="R387" s="11">
        <v>139150468</v>
      </c>
      <c r="S387" s="11">
        <v>102397751</v>
      </c>
      <c r="T387" s="11">
        <v>0</v>
      </c>
      <c r="U387" s="11">
        <v>0</v>
      </c>
      <c r="V387" s="11">
        <v>5831126</v>
      </c>
      <c r="W387" s="11">
        <v>12419336</v>
      </c>
      <c r="X387" s="11">
        <v>18502255</v>
      </c>
      <c r="Y387" s="11"/>
      <c r="Z387" s="11"/>
      <c r="AA387" s="9">
        <v>0</v>
      </c>
      <c r="AB387" s="28">
        <f t="shared" si="84"/>
        <v>120648213</v>
      </c>
      <c r="AC387" s="14">
        <f t="shared" si="85"/>
        <v>0.84872994347624531</v>
      </c>
      <c r="AD387" s="14">
        <f t="shared" si="86"/>
        <v>4.8331640021887438E-2</v>
      </c>
      <c r="AE387" s="9">
        <f t="shared" si="87"/>
        <v>1.1058620080053599E-2</v>
      </c>
      <c r="AF387" s="9">
        <f t="shared" si="88"/>
        <v>6.2974241566030704E-4</v>
      </c>
      <c r="AG387" s="26">
        <f t="shared" si="89"/>
        <v>1.3029609907197899E-2</v>
      </c>
    </row>
    <row r="388" spans="1:33" x14ac:dyDescent="0.2">
      <c r="A388" s="6" t="s">
        <v>1465</v>
      </c>
      <c r="B388" s="6" t="s">
        <v>1257</v>
      </c>
      <c r="C388" s="6"/>
      <c r="D388" s="7" t="s">
        <v>636</v>
      </c>
      <c r="E388" s="7" t="s">
        <v>1217</v>
      </c>
      <c r="F388" s="7" t="s">
        <v>1160</v>
      </c>
      <c r="G388" s="7" t="s">
        <v>1228</v>
      </c>
      <c r="H388" s="7" t="s">
        <v>115</v>
      </c>
      <c r="I388" s="7" t="s">
        <v>1178</v>
      </c>
      <c r="J388" s="7" t="s">
        <v>8</v>
      </c>
      <c r="K388" s="11">
        <v>172799023</v>
      </c>
      <c r="L388" s="9" t="s">
        <v>1565</v>
      </c>
      <c r="M388" s="9">
        <v>0</v>
      </c>
      <c r="N388" s="7"/>
      <c r="O388" s="9" t="s">
        <v>1598</v>
      </c>
      <c r="P388" s="9" t="s">
        <v>1567</v>
      </c>
      <c r="Q388" s="9"/>
      <c r="R388" s="11">
        <v>2448038</v>
      </c>
      <c r="S388" s="11">
        <v>383628</v>
      </c>
      <c r="T388" s="11">
        <v>0</v>
      </c>
      <c r="U388" s="11">
        <v>394267</v>
      </c>
      <c r="V388" s="11">
        <v>112346</v>
      </c>
      <c r="W388" s="11">
        <v>1531478</v>
      </c>
      <c r="X388" s="11">
        <v>26319</v>
      </c>
      <c r="Y388" s="11"/>
      <c r="Z388" s="11"/>
      <c r="AA388" s="9">
        <v>0</v>
      </c>
      <c r="AB388" s="28">
        <f t="shared" si="84"/>
        <v>2421719</v>
      </c>
      <c r="AC388" s="14">
        <f t="shared" si="85"/>
        <v>0.15841144245058986</v>
      </c>
      <c r="AD388" s="14">
        <f t="shared" si="86"/>
        <v>4.6391013986346062E-2</v>
      </c>
      <c r="AE388" s="9">
        <f t="shared" si="87"/>
        <v>2.2200819966441592E-3</v>
      </c>
      <c r="AF388" s="9">
        <f t="shared" si="88"/>
        <v>6.5015413889232463E-4</v>
      </c>
      <c r="AG388" s="26">
        <f t="shared" si="89"/>
        <v>1.4014656784257397E-2</v>
      </c>
    </row>
    <row r="389" spans="1:33" x14ac:dyDescent="0.2">
      <c r="A389" s="6" t="s">
        <v>1465</v>
      </c>
      <c r="B389" s="6" t="s">
        <v>1234</v>
      </c>
      <c r="C389" s="6"/>
      <c r="D389" s="7" t="s">
        <v>616</v>
      </c>
      <c r="E389" s="7" t="s">
        <v>1217</v>
      </c>
      <c r="F389" s="7" t="s">
        <v>1160</v>
      </c>
      <c r="G389" s="7" t="s">
        <v>1228</v>
      </c>
      <c r="H389" s="7" t="s">
        <v>115</v>
      </c>
      <c r="I389" s="7" t="s">
        <v>1223</v>
      </c>
      <c r="J389" s="7" t="s">
        <v>27</v>
      </c>
      <c r="K389" s="11">
        <v>2006730</v>
      </c>
      <c r="L389" s="9" t="s">
        <v>1565</v>
      </c>
      <c r="M389" s="9">
        <v>0</v>
      </c>
      <c r="N389" s="7"/>
      <c r="O389" s="9" t="s">
        <v>1567</v>
      </c>
      <c r="P389" s="9" t="s">
        <v>1567</v>
      </c>
      <c r="Q389" s="9"/>
      <c r="R389" s="11">
        <v>12293</v>
      </c>
      <c r="S389" s="11">
        <v>4975</v>
      </c>
      <c r="T389" s="11">
        <v>0</v>
      </c>
      <c r="U389" s="11">
        <v>0</v>
      </c>
      <c r="V389" s="11">
        <v>915</v>
      </c>
      <c r="W389" s="11">
        <v>5448</v>
      </c>
      <c r="X389" s="11">
        <v>955</v>
      </c>
      <c r="Y389" s="11"/>
      <c r="Z389" s="11">
        <v>0</v>
      </c>
      <c r="AA389" s="9">
        <v>0</v>
      </c>
      <c r="AB389" s="28">
        <f t="shared" si="84"/>
        <v>11338</v>
      </c>
      <c r="AC389" s="14">
        <f t="shared" si="85"/>
        <v>0.4387899100370436</v>
      </c>
      <c r="AD389" s="14">
        <f t="shared" si="86"/>
        <v>8.070206385605927E-2</v>
      </c>
      <c r="AE389" s="9">
        <f t="shared" si="87"/>
        <v>2.4791576345597065E-3</v>
      </c>
      <c r="AF389" s="9">
        <f t="shared" si="88"/>
        <v>4.5596567550193598E-4</v>
      </c>
      <c r="AG389" s="26">
        <f t="shared" si="89"/>
        <v>5.6499877910830059E-3</v>
      </c>
    </row>
    <row r="390" spans="1:33" x14ac:dyDescent="0.2">
      <c r="A390" s="6" t="s">
        <v>1465</v>
      </c>
      <c r="B390" s="6" t="s">
        <v>1235</v>
      </c>
      <c r="C390" s="6"/>
      <c r="D390" s="7" t="s">
        <v>642</v>
      </c>
      <c r="E390" s="7" t="s">
        <v>1217</v>
      </c>
      <c r="F390" s="7" t="s">
        <v>1160</v>
      </c>
      <c r="G390" s="7" t="s">
        <v>1228</v>
      </c>
      <c r="H390" s="7" t="s">
        <v>115</v>
      </c>
      <c r="I390" s="7" t="s">
        <v>1218</v>
      </c>
      <c r="J390" s="7" t="s">
        <v>30</v>
      </c>
      <c r="K390" s="11">
        <v>4460540</v>
      </c>
      <c r="L390" s="9" t="s">
        <v>1565</v>
      </c>
      <c r="M390" s="9">
        <v>0</v>
      </c>
      <c r="N390" s="7"/>
      <c r="O390" s="9" t="s">
        <v>1598</v>
      </c>
      <c r="P390" s="9" t="s">
        <v>1567</v>
      </c>
      <c r="Q390" s="9"/>
      <c r="R390" s="11">
        <v>36805.980000000003</v>
      </c>
      <c r="S390" s="11">
        <v>26665.13</v>
      </c>
      <c r="T390" s="11">
        <v>0</v>
      </c>
      <c r="U390" s="11">
        <v>38.68</v>
      </c>
      <c r="V390" s="11">
        <v>1777.04</v>
      </c>
      <c r="W390" s="11">
        <v>7658.47</v>
      </c>
      <c r="X390" s="11">
        <v>666.66000000000008</v>
      </c>
      <c r="Y390" s="11"/>
      <c r="Z390" s="11"/>
      <c r="AA390" s="9">
        <v>0</v>
      </c>
      <c r="AB390" s="28">
        <f t="shared" si="84"/>
        <v>36139.32</v>
      </c>
      <c r="AC390" s="14">
        <f t="shared" si="85"/>
        <v>0.73784260467546159</v>
      </c>
      <c r="AD390" s="14">
        <f t="shared" si="86"/>
        <v>4.9171926865253693E-2</v>
      </c>
      <c r="AE390" s="9">
        <f t="shared" si="87"/>
        <v>5.9780049052356888E-3</v>
      </c>
      <c r="AF390" s="9">
        <f t="shared" si="88"/>
        <v>3.9839122617440939E-4</v>
      </c>
      <c r="AG390" s="26">
        <f t="shared" si="89"/>
        <v>8.1020055867675207E-3</v>
      </c>
    </row>
    <row r="391" spans="1:33" x14ac:dyDescent="0.2">
      <c r="A391" s="6" t="s">
        <v>1465</v>
      </c>
      <c r="B391" s="6" t="s">
        <v>1258</v>
      </c>
      <c r="C391" s="6"/>
      <c r="D391" s="7" t="s">
        <v>640</v>
      </c>
      <c r="E391" s="7" t="s">
        <v>1217</v>
      </c>
      <c r="F391" s="7" t="s">
        <v>1160</v>
      </c>
      <c r="G391" s="7" t="s">
        <v>1166</v>
      </c>
      <c r="H391" s="7" t="s">
        <v>1220</v>
      </c>
      <c r="I391" s="7" t="s">
        <v>1218</v>
      </c>
      <c r="J391" s="7" t="s">
        <v>30</v>
      </c>
      <c r="K391" s="11">
        <v>4340481</v>
      </c>
      <c r="L391" s="9" t="s">
        <v>1565</v>
      </c>
      <c r="M391" s="9" t="s">
        <v>1496</v>
      </c>
      <c r="N391" s="7" t="s">
        <v>9</v>
      </c>
      <c r="O391" s="9" t="s">
        <v>1598</v>
      </c>
      <c r="P391" s="9" t="s">
        <v>1567</v>
      </c>
      <c r="Q391" s="9"/>
      <c r="R391" s="11">
        <v>40078.89</v>
      </c>
      <c r="S391" s="11">
        <v>0</v>
      </c>
      <c r="T391" s="11">
        <v>31211</v>
      </c>
      <c r="U391" s="11">
        <v>0</v>
      </c>
      <c r="V391" s="11">
        <v>1720.53</v>
      </c>
      <c r="W391" s="11">
        <v>6251.2000000000007</v>
      </c>
      <c r="X391" s="11">
        <v>896.16</v>
      </c>
      <c r="Y391" s="11"/>
      <c r="Z391" s="11"/>
      <c r="AA391" s="9">
        <v>1.2E-2</v>
      </c>
      <c r="AB391" s="28">
        <f t="shared" si="84"/>
        <v>7971.7300000000005</v>
      </c>
      <c r="AC391" s="14">
        <f t="shared" si="85"/>
        <v>0</v>
      </c>
      <c r="AD391" s="14">
        <f t="shared" si="86"/>
        <v>0.21582893550082602</v>
      </c>
      <c r="AE391" s="9">
        <f t="shared" si="87"/>
        <v>0</v>
      </c>
      <c r="AF391" s="9">
        <f t="shared" si="88"/>
        <v>3.9639155199619583E-4</v>
      </c>
      <c r="AG391" s="26">
        <f t="shared" si="89"/>
        <v>1.3836600597952163E-2</v>
      </c>
    </row>
    <row r="392" spans="1:33" x14ac:dyDescent="0.2">
      <c r="A392" s="6" t="s">
        <v>1465</v>
      </c>
      <c r="B392" s="6" t="s">
        <v>1265</v>
      </c>
      <c r="C392" s="6"/>
      <c r="D392" s="7" t="s">
        <v>641</v>
      </c>
      <c r="E392" s="7" t="s">
        <v>1217</v>
      </c>
      <c r="F392" s="7" t="s">
        <v>1160</v>
      </c>
      <c r="G392" s="7" t="s">
        <v>1166</v>
      </c>
      <c r="H392" s="7" t="s">
        <v>1220</v>
      </c>
      <c r="I392" s="7" t="s">
        <v>1218</v>
      </c>
      <c r="J392" s="7" t="s">
        <v>30</v>
      </c>
      <c r="K392" s="11">
        <v>19560420</v>
      </c>
      <c r="L392" s="9" t="s">
        <v>1565</v>
      </c>
      <c r="M392" s="9" t="s">
        <v>1496</v>
      </c>
      <c r="N392" s="7" t="s">
        <v>9</v>
      </c>
      <c r="O392" s="9" t="s">
        <v>1598</v>
      </c>
      <c r="P392" s="9" t="s">
        <v>1567</v>
      </c>
      <c r="Q392" s="9"/>
      <c r="R392" s="11">
        <v>338815.21</v>
      </c>
      <c r="S392" s="11">
        <v>0</v>
      </c>
      <c r="T392" s="11">
        <v>318264</v>
      </c>
      <c r="U392" s="11">
        <v>0</v>
      </c>
      <c r="V392" s="11">
        <v>7773.44</v>
      </c>
      <c r="W392" s="11">
        <v>11355.09</v>
      </c>
      <c r="X392" s="11">
        <v>1422.6799999999998</v>
      </c>
      <c r="Y392" s="11"/>
      <c r="Z392" s="11"/>
      <c r="AA392" s="9">
        <v>1.0999999999999999E-2</v>
      </c>
      <c r="AB392" s="28">
        <f t="shared" si="84"/>
        <v>19128.53</v>
      </c>
      <c r="AC392" s="14">
        <f t="shared" si="85"/>
        <v>0</v>
      </c>
      <c r="AD392" s="14">
        <f t="shared" si="86"/>
        <v>0.40637937154606235</v>
      </c>
      <c r="AE392" s="9">
        <f t="shared" si="87"/>
        <v>0</v>
      </c>
      <c r="AF392" s="9">
        <f t="shared" si="88"/>
        <v>3.9740659965379065E-4</v>
      </c>
      <c r="AG392" s="26">
        <f t="shared" si="89"/>
        <v>1.1977920208257286E-2</v>
      </c>
    </row>
    <row r="393" spans="1:33" x14ac:dyDescent="0.2">
      <c r="A393" s="6" t="s">
        <v>1465</v>
      </c>
      <c r="B393" s="6" t="s">
        <v>1236</v>
      </c>
      <c r="C393" s="6" t="s">
        <v>60</v>
      </c>
      <c r="D393" s="7" t="s">
        <v>643</v>
      </c>
      <c r="E393" s="7" t="s">
        <v>1217</v>
      </c>
      <c r="F393" s="7" t="s">
        <v>1160</v>
      </c>
      <c r="G393" s="7" t="s">
        <v>1222</v>
      </c>
      <c r="H393" s="7" t="s">
        <v>554</v>
      </c>
      <c r="I393" s="7" t="s">
        <v>1218</v>
      </c>
      <c r="J393" s="7" t="s">
        <v>8</v>
      </c>
      <c r="K393" s="11">
        <v>6610491860</v>
      </c>
      <c r="L393" s="9" t="s">
        <v>1565</v>
      </c>
      <c r="M393" s="9" t="s">
        <v>1496</v>
      </c>
      <c r="N393" s="7" t="s">
        <v>9</v>
      </c>
      <c r="O393" s="9"/>
      <c r="P393" s="9"/>
      <c r="Q393" s="9"/>
      <c r="R393" s="11"/>
      <c r="S393" s="11">
        <v>77770984</v>
      </c>
      <c r="T393" s="11">
        <v>91466702</v>
      </c>
      <c r="U393" s="11">
        <v>34147573</v>
      </c>
      <c r="V393" s="11">
        <v>0</v>
      </c>
      <c r="W393" s="11">
        <v>0</v>
      </c>
      <c r="X393" s="11">
        <v>0</v>
      </c>
      <c r="Y393" s="11"/>
      <c r="Z393" s="11"/>
      <c r="AA393" s="9">
        <v>0</v>
      </c>
      <c r="AB393" s="23"/>
      <c r="AC393" s="23"/>
      <c r="AD393" s="23"/>
      <c r="AE393" s="23"/>
      <c r="AF393" s="23"/>
      <c r="AG393" s="26"/>
    </row>
    <row r="394" spans="1:33" x14ac:dyDescent="0.2">
      <c r="A394" s="6" t="s">
        <v>1465</v>
      </c>
      <c r="B394" s="6" t="s">
        <v>1253</v>
      </c>
      <c r="C394" s="6" t="s">
        <v>62</v>
      </c>
      <c r="D394" s="7" t="s">
        <v>644</v>
      </c>
      <c r="E394" s="7" t="s">
        <v>1217</v>
      </c>
      <c r="F394" s="7" t="s">
        <v>1160</v>
      </c>
      <c r="G394" s="7" t="s">
        <v>1222</v>
      </c>
      <c r="H394" s="7" t="s">
        <v>554</v>
      </c>
      <c r="I394" s="7" t="s">
        <v>1218</v>
      </c>
      <c r="J394" s="7" t="s">
        <v>8</v>
      </c>
      <c r="K394" s="11">
        <v>3852644194</v>
      </c>
      <c r="L394" s="9" t="s">
        <v>1565</v>
      </c>
      <c r="M394" s="9" t="s">
        <v>1499</v>
      </c>
      <c r="N394" s="7" t="s">
        <v>9</v>
      </c>
      <c r="O394" s="9"/>
      <c r="P394" s="9"/>
      <c r="Q394" s="9"/>
      <c r="R394" s="11"/>
      <c r="S394" s="11">
        <v>65252886</v>
      </c>
      <c r="T394" s="11">
        <v>25368166</v>
      </c>
      <c r="U394" s="11">
        <v>0</v>
      </c>
      <c r="V394" s="11">
        <v>0</v>
      </c>
      <c r="W394" s="11">
        <v>0</v>
      </c>
      <c r="X394" s="11">
        <v>0</v>
      </c>
      <c r="Y394" s="11"/>
      <c r="Z394" s="11"/>
      <c r="AA394" s="9">
        <v>0</v>
      </c>
      <c r="AB394" s="23"/>
      <c r="AC394" s="23"/>
      <c r="AD394" s="23"/>
      <c r="AE394" s="23"/>
      <c r="AF394" s="23"/>
      <c r="AG394" s="26"/>
    </row>
    <row r="395" spans="1:33" x14ac:dyDescent="0.2">
      <c r="A395" s="6" t="s">
        <v>1465</v>
      </c>
      <c r="B395" s="6" t="s">
        <v>1259</v>
      </c>
      <c r="C395" s="6" t="s">
        <v>65</v>
      </c>
      <c r="D395" s="7" t="s">
        <v>645</v>
      </c>
      <c r="E395" s="7" t="s">
        <v>1217</v>
      </c>
      <c r="F395" s="7" t="s">
        <v>1160</v>
      </c>
      <c r="G395" s="7" t="s">
        <v>1222</v>
      </c>
      <c r="H395" s="7" t="s">
        <v>554</v>
      </c>
      <c r="I395" s="7" t="s">
        <v>1218</v>
      </c>
      <c r="J395" s="7" t="s">
        <v>8</v>
      </c>
      <c r="K395" s="11">
        <v>58132454</v>
      </c>
      <c r="L395" s="9" t="s">
        <v>1568</v>
      </c>
      <c r="M395" s="9" t="s">
        <v>1496</v>
      </c>
      <c r="N395" s="7" t="s">
        <v>9</v>
      </c>
      <c r="O395" s="9"/>
      <c r="P395" s="9"/>
      <c r="Q395" s="9"/>
      <c r="R395" s="11"/>
      <c r="S395" s="11">
        <v>697692</v>
      </c>
      <c r="T395" s="11">
        <v>846698</v>
      </c>
      <c r="U395" s="11">
        <v>0</v>
      </c>
      <c r="V395" s="11">
        <v>0</v>
      </c>
      <c r="W395" s="11">
        <v>0</v>
      </c>
      <c r="X395" s="11">
        <v>0</v>
      </c>
      <c r="Y395" s="11"/>
      <c r="Z395" s="11"/>
      <c r="AA395" s="9">
        <v>0</v>
      </c>
      <c r="AB395" s="23"/>
      <c r="AC395" s="23"/>
      <c r="AD395" s="23"/>
      <c r="AE395" s="23"/>
      <c r="AF395" s="23"/>
      <c r="AG395" s="26"/>
    </row>
    <row r="396" spans="1:33" x14ac:dyDescent="0.2">
      <c r="A396" s="6" t="s">
        <v>1465</v>
      </c>
      <c r="B396" s="6" t="s">
        <v>1248</v>
      </c>
      <c r="C396" s="6" t="s">
        <v>1536</v>
      </c>
      <c r="D396" s="7"/>
      <c r="E396" s="7"/>
      <c r="F396" s="7"/>
      <c r="G396" s="7"/>
      <c r="H396" s="7"/>
      <c r="I396" s="7"/>
      <c r="J396" s="7"/>
      <c r="K396" s="11">
        <v>10521268508</v>
      </c>
      <c r="L396" s="9"/>
      <c r="M396" s="9"/>
      <c r="N396" s="7"/>
      <c r="O396" s="9" t="s">
        <v>1587</v>
      </c>
      <c r="P396" s="9" t="s">
        <v>1567</v>
      </c>
      <c r="Q396" s="9"/>
      <c r="R396" s="11">
        <v>320939045</v>
      </c>
      <c r="S396" s="11">
        <v>143721562</v>
      </c>
      <c r="T396" s="11">
        <v>117681566</v>
      </c>
      <c r="U396" s="11">
        <v>34147573</v>
      </c>
      <c r="V396" s="11">
        <v>5321053</v>
      </c>
      <c r="W396" s="11">
        <v>14586105</v>
      </c>
      <c r="X396" s="11">
        <v>5481186</v>
      </c>
      <c r="Y396" s="11"/>
      <c r="Z396" s="11">
        <v>0</v>
      </c>
      <c r="AA396" s="9">
        <v>0</v>
      </c>
      <c r="AB396" s="28">
        <f t="shared" ref="AB396:AB402" si="90">+S396+U396+V396+W396</f>
        <v>197776293</v>
      </c>
      <c r="AC396" s="14">
        <f t="shared" ref="AC396:AC402" si="91">+S396/AB396</f>
        <v>0.72668751051977698</v>
      </c>
      <c r="AD396" s="14">
        <f t="shared" ref="AD396:AD402" si="92">+V396/AB396</f>
        <v>2.690440254130964E-2</v>
      </c>
      <c r="AE396" s="9">
        <f t="shared" ref="AE396:AE402" si="93">+S396/K396</f>
        <v>1.3660098294299705E-2</v>
      </c>
      <c r="AF396" s="9">
        <f t="shared" ref="AF396:AF402" si="94">+V396/K396</f>
        <v>5.0574253436779599E-4</v>
      </c>
      <c r="AG396" s="26">
        <f t="shared" ref="AG396:AG402" si="95">+AB396/K396+AA396</f>
        <v>1.8797761206228881E-2</v>
      </c>
    </row>
    <row r="397" spans="1:33" x14ac:dyDescent="0.2">
      <c r="A397" s="6" t="s">
        <v>1465</v>
      </c>
      <c r="B397" s="6" t="s">
        <v>1266</v>
      </c>
      <c r="C397" s="6"/>
      <c r="D397" s="7" t="s">
        <v>646</v>
      </c>
      <c r="E397" s="7" t="s">
        <v>1217</v>
      </c>
      <c r="F397" s="7" t="s">
        <v>1160</v>
      </c>
      <c r="G397" s="7" t="s">
        <v>1166</v>
      </c>
      <c r="H397" s="7" t="s">
        <v>554</v>
      </c>
      <c r="I397" s="7" t="s">
        <v>1218</v>
      </c>
      <c r="J397" s="7" t="s">
        <v>27</v>
      </c>
      <c r="K397" s="11">
        <v>1050889</v>
      </c>
      <c r="L397" s="9">
        <v>0</v>
      </c>
      <c r="M397" s="9">
        <v>0</v>
      </c>
      <c r="N397" s="7"/>
      <c r="O397" s="9" t="s">
        <v>1598</v>
      </c>
      <c r="P397" s="9" t="s">
        <v>1567</v>
      </c>
      <c r="Q397" s="9"/>
      <c r="R397" s="11">
        <v>5346.13</v>
      </c>
      <c r="S397" s="11">
        <v>0</v>
      </c>
      <c r="T397" s="11">
        <v>0</v>
      </c>
      <c r="U397" s="11">
        <v>0</v>
      </c>
      <c r="V397" s="11">
        <v>416.1</v>
      </c>
      <c r="W397" s="11">
        <v>4542.7800000000007</v>
      </c>
      <c r="X397" s="11">
        <v>387.25</v>
      </c>
      <c r="Y397" s="11"/>
      <c r="Z397" s="11"/>
      <c r="AA397" s="9">
        <v>1.7500000000000002E-2</v>
      </c>
      <c r="AB397" s="28">
        <f t="shared" si="90"/>
        <v>4958.880000000001</v>
      </c>
      <c r="AC397" s="14">
        <f t="shared" si="91"/>
        <v>0</v>
      </c>
      <c r="AD397" s="14">
        <f t="shared" si="92"/>
        <v>8.391007646888006E-2</v>
      </c>
      <c r="AE397" s="9">
        <f t="shared" si="93"/>
        <v>0</v>
      </c>
      <c r="AF397" s="9">
        <f t="shared" si="94"/>
        <v>3.9595047621585153E-4</v>
      </c>
      <c r="AG397" s="26">
        <f t="shared" si="95"/>
        <v>2.2218747650798516E-2</v>
      </c>
    </row>
    <row r="398" spans="1:33" x14ac:dyDescent="0.2">
      <c r="A398" s="6" t="s">
        <v>1465</v>
      </c>
      <c r="B398" s="6" t="s">
        <v>647</v>
      </c>
      <c r="C398" s="6"/>
      <c r="D398" s="7" t="s">
        <v>648</v>
      </c>
      <c r="E398" s="7" t="s">
        <v>1217</v>
      </c>
      <c r="F398" s="7" t="s">
        <v>1160</v>
      </c>
      <c r="G398" s="7" t="s">
        <v>1222</v>
      </c>
      <c r="H398" s="7" t="s">
        <v>554</v>
      </c>
      <c r="I398" s="7" t="s">
        <v>1218</v>
      </c>
      <c r="J398" s="7" t="s">
        <v>8</v>
      </c>
      <c r="K398" s="11">
        <v>1620036866</v>
      </c>
      <c r="L398" s="9" t="s">
        <v>1569</v>
      </c>
      <c r="M398" s="9" t="s">
        <v>1496</v>
      </c>
      <c r="N398" s="7" t="s">
        <v>9</v>
      </c>
      <c r="O398" s="9" t="s">
        <v>1599</v>
      </c>
      <c r="P398" s="9" t="s">
        <v>1567</v>
      </c>
      <c r="Q398" s="9"/>
      <c r="R398" s="11">
        <v>22087086</v>
      </c>
      <c r="S398" s="11">
        <v>14587344</v>
      </c>
      <c r="T398" s="11">
        <v>0</v>
      </c>
      <c r="U398" s="11">
        <v>0</v>
      </c>
      <c r="V398" s="11">
        <v>1150772</v>
      </c>
      <c r="W398" s="11">
        <v>3585769</v>
      </c>
      <c r="X398" s="11">
        <v>2763201</v>
      </c>
      <c r="Y398" s="11"/>
      <c r="Z398" s="11"/>
      <c r="AA398" s="9">
        <v>1E-3</v>
      </c>
      <c r="AB398" s="28">
        <f t="shared" si="90"/>
        <v>19323885</v>
      </c>
      <c r="AC398" s="14">
        <f t="shared" si="91"/>
        <v>0.75488671144544695</v>
      </c>
      <c r="AD398" s="14">
        <f t="shared" si="92"/>
        <v>5.9551793027126793E-2</v>
      </c>
      <c r="AE398" s="9">
        <f t="shared" si="93"/>
        <v>9.0043284237211925E-3</v>
      </c>
      <c r="AF398" s="9">
        <f t="shared" si="94"/>
        <v>7.1033692143151518E-4</v>
      </c>
      <c r="AG398" s="26">
        <f t="shared" si="95"/>
        <v>1.2928052629883793E-2</v>
      </c>
    </row>
    <row r="399" spans="1:33" x14ac:dyDescent="0.2">
      <c r="A399" s="6" t="s">
        <v>1465</v>
      </c>
      <c r="B399" s="6" t="s">
        <v>649</v>
      </c>
      <c r="C399" s="6"/>
      <c r="D399" s="7" t="s">
        <v>650</v>
      </c>
      <c r="E399" s="7" t="s">
        <v>1217</v>
      </c>
      <c r="F399" s="7" t="s">
        <v>1160</v>
      </c>
      <c r="G399" s="7" t="s">
        <v>1222</v>
      </c>
      <c r="H399" s="7" t="s">
        <v>554</v>
      </c>
      <c r="I399" s="7" t="s">
        <v>1218</v>
      </c>
      <c r="J399" s="7" t="s">
        <v>8</v>
      </c>
      <c r="K399" s="11">
        <v>1900019318.0000002</v>
      </c>
      <c r="L399" s="9" t="s">
        <v>1569</v>
      </c>
      <c r="M399" s="9" t="s">
        <v>1496</v>
      </c>
      <c r="N399" s="7" t="s">
        <v>9</v>
      </c>
      <c r="O399" s="9" t="s">
        <v>1599</v>
      </c>
      <c r="P399" s="9" t="s">
        <v>1567</v>
      </c>
      <c r="Q399" s="9"/>
      <c r="R399" s="11">
        <v>8229312</v>
      </c>
      <c r="S399" s="11">
        <v>3593636</v>
      </c>
      <c r="T399" s="11">
        <v>0</v>
      </c>
      <c r="U399" s="11">
        <v>0</v>
      </c>
      <c r="V399" s="11">
        <v>1348824</v>
      </c>
      <c r="W399" s="11">
        <v>2982296</v>
      </c>
      <c r="X399" s="11">
        <v>304556</v>
      </c>
      <c r="Y399" s="11"/>
      <c r="Z399" s="11"/>
      <c r="AA399" s="9">
        <v>2.3999999999999998E-3</v>
      </c>
      <c r="AB399" s="28">
        <f t="shared" si="90"/>
        <v>7924756</v>
      </c>
      <c r="AC399" s="14">
        <f t="shared" si="91"/>
        <v>0.45346960840182338</v>
      </c>
      <c r="AD399" s="14">
        <f t="shared" si="92"/>
        <v>0.17020385233311916</v>
      </c>
      <c r="AE399" s="9">
        <f t="shared" si="93"/>
        <v>1.8913681381843715E-3</v>
      </c>
      <c r="AF399" s="9">
        <f t="shared" si="94"/>
        <v>7.0990015060467919E-4</v>
      </c>
      <c r="AG399" s="26">
        <f t="shared" si="95"/>
        <v>6.5708818036343767E-3</v>
      </c>
    </row>
    <row r="400" spans="1:33" x14ac:dyDescent="0.2">
      <c r="A400" s="6" t="s">
        <v>1465</v>
      </c>
      <c r="B400" s="6" t="s">
        <v>651</v>
      </c>
      <c r="C400" s="6" t="s">
        <v>60</v>
      </c>
      <c r="D400" s="7" t="s">
        <v>652</v>
      </c>
      <c r="E400" s="7" t="s">
        <v>1217</v>
      </c>
      <c r="F400" s="7" t="s">
        <v>1160</v>
      </c>
      <c r="G400" s="7" t="s">
        <v>1222</v>
      </c>
      <c r="H400" s="7" t="s">
        <v>554</v>
      </c>
      <c r="I400" s="7" t="s">
        <v>1218</v>
      </c>
      <c r="J400" s="7" t="s">
        <v>8</v>
      </c>
      <c r="K400" s="11">
        <v>1229492203</v>
      </c>
      <c r="L400" s="9" t="s">
        <v>1569</v>
      </c>
      <c r="M400" s="9" t="s">
        <v>1496</v>
      </c>
      <c r="N400" s="7" t="s">
        <v>9</v>
      </c>
      <c r="O400" s="9" t="s">
        <v>1599</v>
      </c>
      <c r="P400" s="9" t="s">
        <v>1567</v>
      </c>
      <c r="Q400" s="9"/>
      <c r="R400" s="11">
        <v>8033277</v>
      </c>
      <c r="S400" s="11">
        <v>1795828</v>
      </c>
      <c r="T400" s="11">
        <v>0</v>
      </c>
      <c r="U400" s="11">
        <v>0</v>
      </c>
      <c r="V400" s="11">
        <v>763485</v>
      </c>
      <c r="W400" s="11">
        <v>4084254</v>
      </c>
      <c r="X400" s="11">
        <v>1389710</v>
      </c>
      <c r="Y400" s="11"/>
      <c r="Z400" s="11">
        <v>0</v>
      </c>
      <c r="AA400" s="9">
        <v>0</v>
      </c>
      <c r="AB400" s="28">
        <f t="shared" si="90"/>
        <v>6643567</v>
      </c>
      <c r="AC400" s="14">
        <f t="shared" si="91"/>
        <v>0.27031081345307423</v>
      </c>
      <c r="AD400" s="14">
        <f t="shared" si="92"/>
        <v>0.11492094532951952</v>
      </c>
      <c r="AE400" s="9">
        <f t="shared" si="93"/>
        <v>1.46062577348447E-3</v>
      </c>
      <c r="AF400" s="9">
        <f t="shared" si="94"/>
        <v>6.2097587779497284E-4</v>
      </c>
      <c r="AG400" s="26">
        <f t="shared" si="95"/>
        <v>5.4035047833483497E-3</v>
      </c>
    </row>
    <row r="401" spans="1:33" x14ac:dyDescent="0.2">
      <c r="A401" s="6" t="s">
        <v>1465</v>
      </c>
      <c r="B401" s="6" t="s">
        <v>653</v>
      </c>
      <c r="C401" s="6"/>
      <c r="D401" s="7" t="s">
        <v>654</v>
      </c>
      <c r="E401" s="7" t="s">
        <v>1217</v>
      </c>
      <c r="F401" s="7" t="s">
        <v>1160</v>
      </c>
      <c r="G401" s="7" t="s">
        <v>1222</v>
      </c>
      <c r="H401" s="7" t="s">
        <v>554</v>
      </c>
      <c r="I401" s="7" t="s">
        <v>1218</v>
      </c>
      <c r="J401" s="7" t="s">
        <v>8</v>
      </c>
      <c r="K401" s="11">
        <v>4055511202</v>
      </c>
      <c r="L401" s="9" t="s">
        <v>1569</v>
      </c>
      <c r="M401" s="9" t="s">
        <v>1496</v>
      </c>
      <c r="N401" s="7" t="s">
        <v>9</v>
      </c>
      <c r="O401" s="9" t="s">
        <v>1599</v>
      </c>
      <c r="P401" s="9" t="s">
        <v>1567</v>
      </c>
      <c r="Q401" s="9"/>
      <c r="R401" s="11">
        <v>15843549</v>
      </c>
      <c r="S401" s="11">
        <v>6454218</v>
      </c>
      <c r="T401" s="11">
        <v>0</v>
      </c>
      <c r="U401" s="11">
        <v>0</v>
      </c>
      <c r="V401" s="11">
        <v>2920160</v>
      </c>
      <c r="W401" s="11">
        <v>4254075</v>
      </c>
      <c r="X401" s="11">
        <v>2215096</v>
      </c>
      <c r="Y401" s="11"/>
      <c r="Z401" s="11"/>
      <c r="AA401" s="9">
        <v>1E-4</v>
      </c>
      <c r="AB401" s="28">
        <f t="shared" si="90"/>
        <v>13628453</v>
      </c>
      <c r="AC401" s="14">
        <f t="shared" si="91"/>
        <v>0.47358405242326479</v>
      </c>
      <c r="AD401" s="14">
        <f t="shared" si="92"/>
        <v>0.21426936718349471</v>
      </c>
      <c r="AE401" s="9">
        <f t="shared" si="93"/>
        <v>1.5914684187820916E-3</v>
      </c>
      <c r="AF401" s="9">
        <f t="shared" si="94"/>
        <v>7.2004732684745278E-4</v>
      </c>
      <c r="AG401" s="26">
        <f t="shared" si="95"/>
        <v>3.4604772175894976E-3</v>
      </c>
    </row>
    <row r="402" spans="1:33" x14ac:dyDescent="0.2">
      <c r="A402" s="6" t="s">
        <v>1465</v>
      </c>
      <c r="B402" s="6" t="s">
        <v>1267</v>
      </c>
      <c r="C402" s="6" t="s">
        <v>1536</v>
      </c>
      <c r="D402" s="7"/>
      <c r="E402" s="7"/>
      <c r="F402" s="7"/>
      <c r="G402" s="7"/>
      <c r="H402" s="7"/>
      <c r="I402" s="7"/>
      <c r="J402" s="7"/>
      <c r="K402" s="11">
        <v>24417134643</v>
      </c>
      <c r="L402" s="9"/>
      <c r="M402" s="9"/>
      <c r="N402" s="7"/>
      <c r="O402" s="9" t="s">
        <v>1599</v>
      </c>
      <c r="P402" s="9" t="s">
        <v>1567</v>
      </c>
      <c r="Q402" s="9"/>
      <c r="R402" s="11">
        <v>413798710</v>
      </c>
      <c r="S402" s="11">
        <v>232972961</v>
      </c>
      <c r="T402" s="11">
        <v>0</v>
      </c>
      <c r="U402" s="11">
        <v>102503904</v>
      </c>
      <c r="V402" s="11">
        <v>16554730</v>
      </c>
      <c r="W402" s="11">
        <v>37330068</v>
      </c>
      <c r="X402" s="11">
        <v>24437047</v>
      </c>
      <c r="Y402" s="11"/>
      <c r="Z402" s="11">
        <v>0</v>
      </c>
      <c r="AA402" s="9">
        <v>0</v>
      </c>
      <c r="AB402" s="28">
        <f t="shared" si="90"/>
        <v>389361663</v>
      </c>
      <c r="AC402" s="14">
        <f t="shared" si="91"/>
        <v>0.59834591624907874</v>
      </c>
      <c r="AD402" s="14">
        <f t="shared" si="92"/>
        <v>4.2517616840977997E-2</v>
      </c>
      <c r="AE402" s="9">
        <f t="shared" si="93"/>
        <v>9.5413718442507595E-3</v>
      </c>
      <c r="AF402" s="9">
        <f t="shared" si="94"/>
        <v>6.7799642513524715E-4</v>
      </c>
      <c r="AG402" s="26">
        <f t="shared" si="95"/>
        <v>1.5946247120835848E-2</v>
      </c>
    </row>
    <row r="403" spans="1:33" x14ac:dyDescent="0.2">
      <c r="A403" s="6" t="s">
        <v>1465</v>
      </c>
      <c r="B403" s="6" t="s">
        <v>656</v>
      </c>
      <c r="C403" s="6" t="s">
        <v>60</v>
      </c>
      <c r="D403" s="7" t="s">
        <v>655</v>
      </c>
      <c r="E403" s="7" t="s">
        <v>1217</v>
      </c>
      <c r="F403" s="7" t="s">
        <v>1160</v>
      </c>
      <c r="G403" s="7" t="s">
        <v>1222</v>
      </c>
      <c r="H403" s="7" t="s">
        <v>554</v>
      </c>
      <c r="I403" s="7" t="s">
        <v>1218</v>
      </c>
      <c r="J403" s="7" t="s">
        <v>8</v>
      </c>
      <c r="K403" s="11">
        <v>8454968187</v>
      </c>
      <c r="L403" s="9" t="s">
        <v>1569</v>
      </c>
      <c r="M403" s="9" t="s">
        <v>1496</v>
      </c>
      <c r="N403" s="7" t="s">
        <v>9</v>
      </c>
      <c r="O403" s="9"/>
      <c r="P403" s="9"/>
      <c r="Q403" s="9"/>
      <c r="R403" s="11"/>
      <c r="S403" s="11">
        <v>63690626</v>
      </c>
      <c r="T403" s="11"/>
      <c r="U403" s="11">
        <v>0</v>
      </c>
      <c r="V403" s="11">
        <v>0</v>
      </c>
      <c r="W403" s="11">
        <v>0</v>
      </c>
      <c r="X403" s="11">
        <v>0</v>
      </c>
      <c r="Y403" s="11"/>
      <c r="Z403" s="11"/>
      <c r="AA403" s="9">
        <v>0</v>
      </c>
      <c r="AB403" s="23"/>
      <c r="AC403" s="24"/>
      <c r="AD403" s="24"/>
      <c r="AE403" s="25"/>
      <c r="AF403" s="25"/>
      <c r="AG403" s="26"/>
    </row>
    <row r="404" spans="1:33" x14ac:dyDescent="0.2">
      <c r="A404" s="6" t="s">
        <v>1465</v>
      </c>
      <c r="B404" s="6" t="s">
        <v>657</v>
      </c>
      <c r="C404" s="6" t="s">
        <v>62</v>
      </c>
      <c r="D404" s="7" t="s">
        <v>658</v>
      </c>
      <c r="E404" s="7" t="s">
        <v>1217</v>
      </c>
      <c r="F404" s="7" t="s">
        <v>1160</v>
      </c>
      <c r="G404" s="7" t="s">
        <v>1222</v>
      </c>
      <c r="H404" s="7" t="s">
        <v>554</v>
      </c>
      <c r="I404" s="7" t="s">
        <v>1218</v>
      </c>
      <c r="J404" s="7" t="s">
        <v>8</v>
      </c>
      <c r="K404" s="11">
        <v>15962166456</v>
      </c>
      <c r="L404" s="9" t="s">
        <v>1569</v>
      </c>
      <c r="M404" s="9" t="s">
        <v>1496</v>
      </c>
      <c r="N404" s="7" t="s">
        <v>9</v>
      </c>
      <c r="O404" s="9"/>
      <c r="P404" s="9"/>
      <c r="Q404" s="9"/>
      <c r="R404" s="11"/>
      <c r="S404" s="11">
        <v>169282335</v>
      </c>
      <c r="T404" s="11"/>
      <c r="U404" s="11">
        <v>102503904</v>
      </c>
      <c r="V404" s="11">
        <v>0</v>
      </c>
      <c r="W404" s="11">
        <v>0</v>
      </c>
      <c r="X404" s="11">
        <v>0</v>
      </c>
      <c r="Y404" s="11"/>
      <c r="Z404" s="11"/>
      <c r="AA404" s="9">
        <v>0</v>
      </c>
      <c r="AB404" s="23"/>
      <c r="AC404" s="24"/>
      <c r="AD404" s="24"/>
      <c r="AE404" s="25"/>
      <c r="AF404" s="25"/>
      <c r="AG404" s="26"/>
    </row>
    <row r="405" spans="1:33" x14ac:dyDescent="0.2">
      <c r="A405" s="6" t="s">
        <v>1465</v>
      </c>
      <c r="B405" s="6" t="s">
        <v>1237</v>
      </c>
      <c r="C405" s="6"/>
      <c r="D405" s="7" t="s">
        <v>659</v>
      </c>
      <c r="E405" s="7" t="s">
        <v>1238</v>
      </c>
      <c r="F405" s="7" t="s">
        <v>1160</v>
      </c>
      <c r="G405" s="7" t="s">
        <v>1222</v>
      </c>
      <c r="H405" s="7" t="s">
        <v>554</v>
      </c>
      <c r="I405" s="7" t="s">
        <v>1218</v>
      </c>
      <c r="J405" s="7" t="s">
        <v>27</v>
      </c>
      <c r="K405" s="11">
        <v>9157944</v>
      </c>
      <c r="L405" s="9" t="s">
        <v>1570</v>
      </c>
      <c r="M405" s="9" t="s">
        <v>1496</v>
      </c>
      <c r="N405" s="7" t="s">
        <v>9</v>
      </c>
      <c r="O405" s="9" t="s">
        <v>1587</v>
      </c>
      <c r="P405" s="9" t="s">
        <v>1567</v>
      </c>
      <c r="Q405" s="9"/>
      <c r="R405" s="11">
        <v>13807.23</v>
      </c>
      <c r="S405" s="11">
        <v>0</v>
      </c>
      <c r="T405" s="11">
        <v>0</v>
      </c>
      <c r="U405" s="11">
        <v>0</v>
      </c>
      <c r="V405" s="11">
        <v>3615.71</v>
      </c>
      <c r="W405" s="11">
        <v>9482.5400000000009</v>
      </c>
      <c r="X405" s="11">
        <v>708.98</v>
      </c>
      <c r="Y405" s="11"/>
      <c r="Z405" s="11"/>
      <c r="AA405" s="9">
        <v>6.8999999999999999E-3</v>
      </c>
      <c r="AB405" s="28">
        <f>+S405+U405+V405+W405</f>
        <v>13098.25</v>
      </c>
      <c r="AC405" s="14">
        <f>+S405/AB405</f>
        <v>0</v>
      </c>
      <c r="AD405" s="14">
        <f>+V405/AB405</f>
        <v>0.27604527322352224</v>
      </c>
      <c r="AE405" s="9">
        <f>+S405/K405</f>
        <v>0</v>
      </c>
      <c r="AF405" s="9">
        <f>+V405/K405</f>
        <v>3.9481678420396542E-4</v>
      </c>
      <c r="AG405" s="26">
        <f>+AB405/K405+AA405</f>
        <v>8.3302609843432102E-3</v>
      </c>
    </row>
    <row r="406" spans="1:33" x14ac:dyDescent="0.2">
      <c r="A406" s="6" t="s">
        <v>1465</v>
      </c>
      <c r="B406" s="6" t="s">
        <v>1239</v>
      </c>
      <c r="C406" s="6"/>
      <c r="D406" s="7" t="s">
        <v>660</v>
      </c>
      <c r="E406" s="7" t="s">
        <v>1217</v>
      </c>
      <c r="F406" s="7" t="s">
        <v>1160</v>
      </c>
      <c r="G406" s="7" t="s">
        <v>1222</v>
      </c>
      <c r="H406" s="7" t="s">
        <v>1226</v>
      </c>
      <c r="I406" s="7" t="s">
        <v>1218</v>
      </c>
      <c r="J406" s="7" t="s">
        <v>8</v>
      </c>
      <c r="K406" s="11">
        <v>1134251140</v>
      </c>
      <c r="L406" s="9" t="s">
        <v>1569</v>
      </c>
      <c r="M406" s="9" t="s">
        <v>1496</v>
      </c>
      <c r="N406" s="7" t="s">
        <v>9</v>
      </c>
      <c r="O406" s="9" t="s">
        <v>1587</v>
      </c>
      <c r="P406" s="9" t="s">
        <v>1540</v>
      </c>
      <c r="Q406" s="9"/>
      <c r="R406" s="11">
        <v>9996587</v>
      </c>
      <c r="S406" s="11">
        <v>0</v>
      </c>
      <c r="T406" s="11">
        <v>7088780</v>
      </c>
      <c r="U406" s="11">
        <v>0</v>
      </c>
      <c r="V406" s="11">
        <v>849956</v>
      </c>
      <c r="W406" s="11">
        <v>1837799</v>
      </c>
      <c r="X406" s="11">
        <v>220052</v>
      </c>
      <c r="Y406" s="11"/>
      <c r="Z406" s="11"/>
      <c r="AA406" s="9">
        <v>3.3999999999999998E-3</v>
      </c>
      <c r="AB406" s="28">
        <f>+S406+U406+V406+W406</f>
        <v>2687755</v>
      </c>
      <c r="AC406" s="14">
        <f>+S406/AB406</f>
        <v>0</v>
      </c>
      <c r="AD406" s="14">
        <f>+V406/AB406</f>
        <v>0.3162326923398896</v>
      </c>
      <c r="AE406" s="9">
        <f>+S406/K406</f>
        <v>0</v>
      </c>
      <c r="AF406" s="9">
        <f>+V406/K406</f>
        <v>7.4935432729651035E-4</v>
      </c>
      <c r="AG406" s="26">
        <f>+AB406/K406+AA406</f>
        <v>5.7696295337203718E-3</v>
      </c>
    </row>
    <row r="407" spans="1:33" x14ac:dyDescent="0.2">
      <c r="A407" s="6" t="s">
        <v>1465</v>
      </c>
      <c r="B407" s="6" t="s">
        <v>661</v>
      </c>
      <c r="C407" s="6" t="s">
        <v>1536</v>
      </c>
      <c r="D407" s="7"/>
      <c r="E407" s="7"/>
      <c r="F407" s="7"/>
      <c r="G407" s="7"/>
      <c r="H407" s="7"/>
      <c r="I407" s="7"/>
      <c r="J407" s="7"/>
      <c r="K407" s="11">
        <v>3776969617</v>
      </c>
      <c r="L407" s="9"/>
      <c r="M407" s="9">
        <v>0</v>
      </c>
      <c r="N407" s="7"/>
      <c r="O407" s="9" t="s">
        <v>1587</v>
      </c>
      <c r="P407" s="9" t="s">
        <v>1567</v>
      </c>
      <c r="Q407" s="9"/>
      <c r="R407" s="11">
        <v>81639390</v>
      </c>
      <c r="S407" s="11">
        <v>56370735</v>
      </c>
      <c r="T407" s="11">
        <v>6158777</v>
      </c>
      <c r="U407" s="11">
        <v>7132291</v>
      </c>
      <c r="V407" s="11">
        <v>2683544</v>
      </c>
      <c r="W407" s="11">
        <v>5138563</v>
      </c>
      <c r="X407" s="11">
        <v>4155480</v>
      </c>
      <c r="Y407" s="11"/>
      <c r="Z407" s="11"/>
      <c r="AA407" s="9">
        <v>0</v>
      </c>
      <c r="AB407" s="28">
        <f>+S407+U407+V407+W407</f>
        <v>71325133</v>
      </c>
      <c r="AC407" s="14">
        <f>+S407/AB407</f>
        <v>0.79033480386219535</v>
      </c>
      <c r="AD407" s="14">
        <f>+V407/AB407</f>
        <v>3.7624100890214951E-2</v>
      </c>
      <c r="AE407" s="9">
        <f>+S407/K407</f>
        <v>1.4924857945978018E-2</v>
      </c>
      <c r="AF407" s="9">
        <f>+V407/K407</f>
        <v>7.1050187640415963E-4</v>
      </c>
      <c r="AG407" s="26">
        <f>+AB407/K407+AA407</f>
        <v>1.8884222070246006E-2</v>
      </c>
    </row>
    <row r="408" spans="1:33" x14ac:dyDescent="0.2">
      <c r="A408" s="6" t="s">
        <v>1465</v>
      </c>
      <c r="B408" s="6" t="s">
        <v>1268</v>
      </c>
      <c r="C408" s="6" t="s">
        <v>60</v>
      </c>
      <c r="D408" s="7" t="s">
        <v>662</v>
      </c>
      <c r="E408" s="7" t="s">
        <v>1217</v>
      </c>
      <c r="F408" s="7" t="s">
        <v>1160</v>
      </c>
      <c r="G408" s="7" t="s">
        <v>1222</v>
      </c>
      <c r="H408" s="7" t="s">
        <v>554</v>
      </c>
      <c r="I408" s="7" t="s">
        <v>1218</v>
      </c>
      <c r="J408" s="7" t="s">
        <v>8</v>
      </c>
      <c r="K408" s="11">
        <v>1277815026</v>
      </c>
      <c r="L408" s="9" t="s">
        <v>1554</v>
      </c>
      <c r="M408" s="9" t="s">
        <v>1496</v>
      </c>
      <c r="N408" s="7" t="s">
        <v>9</v>
      </c>
      <c r="O408" s="9"/>
      <c r="P408" s="9"/>
      <c r="Q408" s="9"/>
      <c r="R408" s="11"/>
      <c r="S408" s="11">
        <v>14618711</v>
      </c>
      <c r="T408" s="11">
        <v>2943268</v>
      </c>
      <c r="U408" s="11">
        <v>7132291</v>
      </c>
      <c r="V408" s="11">
        <v>0</v>
      </c>
      <c r="W408" s="11">
        <v>0</v>
      </c>
      <c r="X408" s="11">
        <v>0</v>
      </c>
      <c r="Y408" s="11"/>
      <c r="Z408" s="11"/>
      <c r="AA408" s="9">
        <v>0</v>
      </c>
      <c r="AB408" s="23"/>
      <c r="AC408" s="24"/>
      <c r="AD408" s="24"/>
      <c r="AE408" s="25"/>
      <c r="AF408" s="25"/>
      <c r="AG408" s="26"/>
    </row>
    <row r="409" spans="1:33" x14ac:dyDescent="0.2">
      <c r="A409" s="6" t="s">
        <v>1465</v>
      </c>
      <c r="B409" s="6" t="s">
        <v>1269</v>
      </c>
      <c r="C409" s="6" t="s">
        <v>62</v>
      </c>
      <c r="D409" s="7" t="s">
        <v>663</v>
      </c>
      <c r="E409" s="7" t="s">
        <v>1217</v>
      </c>
      <c r="F409" s="7" t="s">
        <v>1160</v>
      </c>
      <c r="G409" s="7" t="s">
        <v>1222</v>
      </c>
      <c r="H409" s="7" t="s">
        <v>554</v>
      </c>
      <c r="I409" s="7" t="s">
        <v>1218</v>
      </c>
      <c r="J409" s="7" t="s">
        <v>8</v>
      </c>
      <c r="K409" s="11">
        <v>2349005232</v>
      </c>
      <c r="L409" s="9" t="s">
        <v>1554</v>
      </c>
      <c r="M409" s="9" t="s">
        <v>1499</v>
      </c>
      <c r="N409" s="7" t="s">
        <v>9</v>
      </c>
      <c r="O409" s="9"/>
      <c r="P409" s="9"/>
      <c r="Q409" s="9"/>
      <c r="R409" s="11"/>
      <c r="S409" s="11">
        <v>39950530</v>
      </c>
      <c r="T409" s="11">
        <v>2716402</v>
      </c>
      <c r="U409" s="11">
        <v>0</v>
      </c>
      <c r="V409" s="11">
        <v>0</v>
      </c>
      <c r="W409" s="11">
        <v>0</v>
      </c>
      <c r="X409" s="11">
        <v>0</v>
      </c>
      <c r="Y409" s="11"/>
      <c r="Z409" s="11"/>
      <c r="AA409" s="9">
        <v>0</v>
      </c>
      <c r="AB409" s="23"/>
      <c r="AC409" s="24"/>
      <c r="AD409" s="24"/>
      <c r="AE409" s="25"/>
      <c r="AF409" s="25"/>
      <c r="AG409" s="26"/>
    </row>
    <row r="410" spans="1:33" x14ac:dyDescent="0.2">
      <c r="A410" s="6" t="s">
        <v>1465</v>
      </c>
      <c r="B410" s="6" t="s">
        <v>1240</v>
      </c>
      <c r="C410" s="6" t="s">
        <v>65</v>
      </c>
      <c r="D410" s="7" t="s">
        <v>664</v>
      </c>
      <c r="E410" s="7" t="s">
        <v>1217</v>
      </c>
      <c r="F410" s="7" t="s">
        <v>1160</v>
      </c>
      <c r="G410" s="7" t="s">
        <v>1222</v>
      </c>
      <c r="H410" s="7" t="s">
        <v>554</v>
      </c>
      <c r="I410" s="7" t="s">
        <v>1218</v>
      </c>
      <c r="J410" s="7" t="s">
        <v>8</v>
      </c>
      <c r="K410" s="11">
        <v>150149359</v>
      </c>
      <c r="L410" s="9" t="s">
        <v>1568</v>
      </c>
      <c r="M410" s="9" t="s">
        <v>1496</v>
      </c>
      <c r="N410" s="7" t="s">
        <v>9</v>
      </c>
      <c r="O410" s="9"/>
      <c r="P410" s="9"/>
      <c r="Q410" s="9"/>
      <c r="R410" s="11"/>
      <c r="S410" s="11">
        <v>1801494</v>
      </c>
      <c r="T410" s="11">
        <v>499107</v>
      </c>
      <c r="U410" s="11">
        <v>0</v>
      </c>
      <c r="V410" s="11">
        <v>0</v>
      </c>
      <c r="W410" s="11">
        <v>0</v>
      </c>
      <c r="X410" s="11">
        <v>0</v>
      </c>
      <c r="Y410" s="11"/>
      <c r="Z410" s="11"/>
      <c r="AA410" s="9">
        <v>0</v>
      </c>
      <c r="AB410" s="23"/>
      <c r="AC410" s="24"/>
      <c r="AD410" s="24"/>
      <c r="AE410" s="25"/>
      <c r="AF410" s="25"/>
      <c r="AG410" s="26"/>
    </row>
    <row r="411" spans="1:33" x14ac:dyDescent="0.2">
      <c r="A411" s="6" t="s">
        <v>1466</v>
      </c>
      <c r="B411" s="6" t="s">
        <v>671</v>
      </c>
      <c r="C411" s="6" t="s">
        <v>1445</v>
      </c>
      <c r="D411" s="7" t="s">
        <v>672</v>
      </c>
      <c r="E411" s="7" t="s">
        <v>1181</v>
      </c>
      <c r="F411" s="7" t="s">
        <v>1160</v>
      </c>
      <c r="G411" s="7" t="s">
        <v>1161</v>
      </c>
      <c r="H411" s="7" t="s">
        <v>269</v>
      </c>
      <c r="I411" s="7" t="s">
        <v>1178</v>
      </c>
      <c r="J411" s="7" t="s">
        <v>8</v>
      </c>
      <c r="K411" s="11">
        <v>4712120063</v>
      </c>
      <c r="L411" s="9">
        <v>0.02</v>
      </c>
      <c r="M411" s="9">
        <v>0.2</v>
      </c>
      <c r="N411" s="7" t="s">
        <v>9</v>
      </c>
      <c r="O411" s="9">
        <v>1.6999999999999999E-3</v>
      </c>
      <c r="P411" s="9"/>
      <c r="Q411" s="9">
        <v>0.11</v>
      </c>
      <c r="R411" s="11">
        <v>325314474</v>
      </c>
      <c r="S411" s="11">
        <v>94021021</v>
      </c>
      <c r="T411" s="11">
        <v>64906889</v>
      </c>
      <c r="U411" s="8">
        <v>0</v>
      </c>
      <c r="V411" s="8">
        <v>5880230</v>
      </c>
      <c r="W411" s="11">
        <v>46836674</v>
      </c>
      <c r="X411" s="11">
        <v>728308</v>
      </c>
      <c r="Y411" s="11">
        <v>0</v>
      </c>
      <c r="Z411" s="11">
        <v>112941352</v>
      </c>
      <c r="AA411" s="9">
        <v>0</v>
      </c>
      <c r="AB411" s="28">
        <f t="shared" ref="AB411:AB419" si="96">+S411+U411+V411+W411</f>
        <v>146737925</v>
      </c>
      <c r="AC411" s="14">
        <f t="shared" ref="AC411:AC418" si="97">+S411/AB411</f>
        <v>0.64074111038438086</v>
      </c>
      <c r="AD411" s="14">
        <f t="shared" ref="AD411:AD417" si="98">+V411/AB411</f>
        <v>4.0073007710855937E-2</v>
      </c>
      <c r="AE411" s="9">
        <f t="shared" ref="AE411:AE445" si="99">+S411/K411</f>
        <v>1.99530189687359E-2</v>
      </c>
      <c r="AF411" s="9">
        <f t="shared" ref="AF411:AF445" si="100">+V411/K411</f>
        <v>1.247894773771175E-3</v>
      </c>
      <c r="AG411" s="26">
        <f t="shared" ref="AG411:AG474" si="101">+AB411/K411+AA411</f>
        <v>3.1140531870611634E-2</v>
      </c>
    </row>
    <row r="412" spans="1:33" x14ac:dyDescent="0.2">
      <c r="A412" s="6" t="s">
        <v>1334</v>
      </c>
      <c r="B412" s="6" t="s">
        <v>1366</v>
      </c>
      <c r="C412" s="6" t="s">
        <v>1367</v>
      </c>
      <c r="D412" s="7" t="s">
        <v>1368</v>
      </c>
      <c r="E412" s="7" t="s">
        <v>1181</v>
      </c>
      <c r="F412" s="7" t="s">
        <v>1160</v>
      </c>
      <c r="G412" s="7" t="s">
        <v>1166</v>
      </c>
      <c r="H412" s="7" t="s">
        <v>159</v>
      </c>
      <c r="I412" s="7" t="s">
        <v>7</v>
      </c>
      <c r="J412" s="7" t="s">
        <v>8</v>
      </c>
      <c r="K412" s="11">
        <v>8108660116</v>
      </c>
      <c r="L412" s="9">
        <v>1.2999999999999999E-2</v>
      </c>
      <c r="M412" s="9">
        <v>0</v>
      </c>
      <c r="N412" s="7"/>
      <c r="O412" s="9">
        <v>1E-3</v>
      </c>
      <c r="P412" s="9">
        <v>2.9749999999999999E-2</v>
      </c>
      <c r="Q412" s="9">
        <v>4.3749999999999997E-2</v>
      </c>
      <c r="R412" s="11">
        <v>173919329</v>
      </c>
      <c r="S412" s="11">
        <v>74845498</v>
      </c>
      <c r="T412" s="11">
        <v>0</v>
      </c>
      <c r="U412" s="11">
        <v>66096087</v>
      </c>
      <c r="V412" s="11">
        <v>4782336</v>
      </c>
      <c r="W412" s="11">
        <v>7449992</v>
      </c>
      <c r="X412" s="11">
        <v>20745417</v>
      </c>
      <c r="Y412" s="11">
        <v>5622236</v>
      </c>
      <c r="Z412" s="11">
        <v>0</v>
      </c>
      <c r="AA412" s="9">
        <v>6.5988888568008295E-4</v>
      </c>
      <c r="AB412" s="28">
        <f t="shared" si="96"/>
        <v>153173913</v>
      </c>
      <c r="AC412" s="14">
        <f t="shared" si="97"/>
        <v>0.48863084146711067</v>
      </c>
      <c r="AD412" s="14">
        <f t="shared" si="98"/>
        <v>3.1221608864950783E-2</v>
      </c>
      <c r="AE412" s="9">
        <f t="shared" si="99"/>
        <v>9.2303163444124314E-3</v>
      </c>
      <c r="AF412" s="9">
        <f t="shared" si="100"/>
        <v>5.8978128711591942E-4</v>
      </c>
      <c r="AG412" s="26">
        <f t="shared" si="101"/>
        <v>1.9550052094982368E-2</v>
      </c>
    </row>
    <row r="413" spans="1:33" x14ac:dyDescent="0.2">
      <c r="A413" s="6" t="s">
        <v>1334</v>
      </c>
      <c r="B413" s="6" t="s">
        <v>1366</v>
      </c>
      <c r="C413" s="6" t="s">
        <v>1372</v>
      </c>
      <c r="D413" s="7" t="s">
        <v>1373</v>
      </c>
      <c r="E413" s="7" t="s">
        <v>1181</v>
      </c>
      <c r="F413" s="7" t="s">
        <v>1160</v>
      </c>
      <c r="G413" s="7" t="s">
        <v>1166</v>
      </c>
      <c r="H413" s="7" t="s">
        <v>159</v>
      </c>
      <c r="I413" s="7" t="s">
        <v>7</v>
      </c>
      <c r="J413" s="7" t="s">
        <v>8</v>
      </c>
      <c r="K413" s="11">
        <v>244512124</v>
      </c>
      <c r="L413" s="9">
        <v>1.2999999999999999E-2</v>
      </c>
      <c r="M413" s="9">
        <v>0</v>
      </c>
      <c r="N413" s="7"/>
      <c r="O413" s="9">
        <v>1E-3</v>
      </c>
      <c r="P413" s="9">
        <v>2.9749999999999999E-2</v>
      </c>
      <c r="Q413" s="9">
        <v>4.3749999999999997E-2</v>
      </c>
      <c r="R413" s="11">
        <v>7885268</v>
      </c>
      <c r="S413" s="11">
        <v>4135311</v>
      </c>
      <c r="T413" s="11">
        <v>0</v>
      </c>
      <c r="U413" s="11">
        <v>1927893</v>
      </c>
      <c r="V413" s="11">
        <v>264230</v>
      </c>
      <c r="W413" s="11">
        <v>411622</v>
      </c>
      <c r="X413" s="11">
        <v>1146211</v>
      </c>
      <c r="Y413" s="11">
        <v>310636</v>
      </c>
      <c r="Z413" s="11">
        <v>0</v>
      </c>
      <c r="AA413" s="9">
        <v>6.5988888568008295E-4</v>
      </c>
      <c r="AB413" s="28">
        <f t="shared" si="96"/>
        <v>6739056</v>
      </c>
      <c r="AC413" s="14">
        <f t="shared" si="97"/>
        <v>0.6136335712301545</v>
      </c>
      <c r="AD413" s="14">
        <f t="shared" si="98"/>
        <v>3.9208755647675279E-2</v>
      </c>
      <c r="AE413" s="9">
        <f t="shared" si="99"/>
        <v>1.6912498784722837E-2</v>
      </c>
      <c r="AF413" s="9">
        <f t="shared" si="100"/>
        <v>1.0806417108380278E-3</v>
      </c>
      <c r="AG413" s="26">
        <f t="shared" si="101"/>
        <v>2.8221123436159876E-2</v>
      </c>
    </row>
    <row r="414" spans="1:33" x14ac:dyDescent="0.2">
      <c r="A414" s="6" t="s">
        <v>1334</v>
      </c>
      <c r="B414" s="6" t="s">
        <v>1351</v>
      </c>
      <c r="C414" s="6" t="s">
        <v>1374</v>
      </c>
      <c r="D414" s="7" t="s">
        <v>1375</v>
      </c>
      <c r="E414" s="7" t="s">
        <v>1181</v>
      </c>
      <c r="F414" s="7" t="s">
        <v>1160</v>
      </c>
      <c r="G414" s="7" t="s">
        <v>1166</v>
      </c>
      <c r="H414" s="7" t="s">
        <v>1339</v>
      </c>
      <c r="I414" s="7" t="s">
        <v>7</v>
      </c>
      <c r="J414" s="7" t="s">
        <v>8</v>
      </c>
      <c r="K414" s="11">
        <v>16419343693</v>
      </c>
      <c r="L414" s="9">
        <v>1.2999999999999999E-2</v>
      </c>
      <c r="M414" s="9">
        <v>0</v>
      </c>
      <c r="N414" s="7"/>
      <c r="O414" s="9">
        <v>1E-3</v>
      </c>
      <c r="P414" s="9">
        <v>2.9749999999999999E-2</v>
      </c>
      <c r="Q414" s="9">
        <v>4.3749999999999997E-2</v>
      </c>
      <c r="R414" s="11">
        <v>321249508</v>
      </c>
      <c r="S414" s="11">
        <v>143578628</v>
      </c>
      <c r="T414" s="11">
        <v>0</v>
      </c>
      <c r="U414" s="11">
        <v>118965838</v>
      </c>
      <c r="V414" s="11">
        <v>9789432</v>
      </c>
      <c r="W414" s="11">
        <v>13703551</v>
      </c>
      <c r="X414" s="11">
        <v>35212058</v>
      </c>
      <c r="Y414" s="11">
        <v>8895943</v>
      </c>
      <c r="Z414" s="11">
        <v>0</v>
      </c>
      <c r="AA414" s="9">
        <v>5.0071054144608298E-4</v>
      </c>
      <c r="AB414" s="28">
        <f t="shared" si="96"/>
        <v>286037449</v>
      </c>
      <c r="AC414" s="14">
        <f t="shared" si="97"/>
        <v>0.50195744823608746</v>
      </c>
      <c r="AD414" s="14">
        <f t="shared" si="98"/>
        <v>3.4224301867550218E-2</v>
      </c>
      <c r="AE414" s="9">
        <f t="shared" si="99"/>
        <v>8.7444803327438331E-3</v>
      </c>
      <c r="AF414" s="9">
        <f t="shared" si="100"/>
        <v>5.9621335560284866E-4</v>
      </c>
      <c r="AG414" s="26">
        <f t="shared" si="101"/>
        <v>1.7921470734312096E-2</v>
      </c>
    </row>
    <row r="415" spans="1:33" x14ac:dyDescent="0.2">
      <c r="A415" s="6" t="s">
        <v>1334</v>
      </c>
      <c r="B415" s="6" t="s">
        <v>1351</v>
      </c>
      <c r="C415" s="6" t="s">
        <v>1352</v>
      </c>
      <c r="D415" s="7" t="s">
        <v>1353</v>
      </c>
      <c r="E415" s="7" t="s">
        <v>1181</v>
      </c>
      <c r="F415" s="7" t="s">
        <v>1160</v>
      </c>
      <c r="G415" s="7" t="s">
        <v>1166</v>
      </c>
      <c r="H415" s="7" t="s">
        <v>1339</v>
      </c>
      <c r="I415" s="7" t="s">
        <v>7</v>
      </c>
      <c r="J415" s="7" t="s">
        <v>8</v>
      </c>
      <c r="K415" s="11">
        <v>251446982</v>
      </c>
      <c r="L415" s="9">
        <v>1.2999999999999999E-2</v>
      </c>
      <c r="M415" s="9">
        <v>0</v>
      </c>
      <c r="N415" s="7"/>
      <c r="O415" s="9">
        <v>1E-3</v>
      </c>
      <c r="P415" s="9">
        <v>2.9749999999999999E-2</v>
      </c>
      <c r="Q415" s="9">
        <v>4.3749999999999997E-2</v>
      </c>
      <c r="R415" s="11">
        <v>7730330</v>
      </c>
      <c r="S415" s="11">
        <v>4183224</v>
      </c>
      <c r="T415" s="11">
        <v>0</v>
      </c>
      <c r="U415" s="11">
        <v>1836710</v>
      </c>
      <c r="V415" s="11">
        <v>285219</v>
      </c>
      <c r="W415" s="11">
        <v>399259</v>
      </c>
      <c r="X415" s="11">
        <v>1025918</v>
      </c>
      <c r="Y415" s="11">
        <v>259187</v>
      </c>
      <c r="Z415" s="11">
        <v>0</v>
      </c>
      <c r="AA415" s="9">
        <v>5.0071054144608298E-4</v>
      </c>
      <c r="AB415" s="28">
        <f t="shared" si="96"/>
        <v>6704412</v>
      </c>
      <c r="AC415" s="14">
        <f t="shared" si="97"/>
        <v>0.62395091471108877</v>
      </c>
      <c r="AD415" s="14">
        <f t="shared" si="98"/>
        <v>4.2541985784883149E-2</v>
      </c>
      <c r="AE415" s="9">
        <f t="shared" si="99"/>
        <v>1.6636604530811189E-2</v>
      </c>
      <c r="AF415" s="9">
        <f t="shared" si="100"/>
        <v>1.1343106913886125E-3</v>
      </c>
      <c r="AG415" s="26">
        <f t="shared" si="101"/>
        <v>2.7164033149947305E-2</v>
      </c>
    </row>
    <row r="416" spans="1:33" x14ac:dyDescent="0.2">
      <c r="A416" s="6" t="s">
        <v>1334</v>
      </c>
      <c r="B416" s="6" t="s">
        <v>679</v>
      </c>
      <c r="C416" s="6" t="s">
        <v>680</v>
      </c>
      <c r="D416" s="7" t="s">
        <v>681</v>
      </c>
      <c r="E416" s="7" t="s">
        <v>1181</v>
      </c>
      <c r="F416" s="7" t="s">
        <v>1160</v>
      </c>
      <c r="G416" s="7" t="s">
        <v>673</v>
      </c>
      <c r="H416" s="7" t="s">
        <v>196</v>
      </c>
      <c r="I416" s="7" t="s">
        <v>81</v>
      </c>
      <c r="J416" s="7" t="s">
        <v>8</v>
      </c>
      <c r="K416" s="11">
        <v>43544583958</v>
      </c>
      <c r="L416" s="9">
        <v>5.4999999999999997E-3</v>
      </c>
      <c r="M416" s="9">
        <v>0</v>
      </c>
      <c r="N416" s="7"/>
      <c r="O416" s="9">
        <v>1E-3</v>
      </c>
      <c r="P416" s="9">
        <v>2.085E-2</v>
      </c>
      <c r="Q416" s="9">
        <v>2.7349999999999999E-2</v>
      </c>
      <c r="R416" s="11">
        <v>455518385</v>
      </c>
      <c r="S416" s="11">
        <v>155300204</v>
      </c>
      <c r="T416" s="11">
        <v>0</v>
      </c>
      <c r="U416" s="11">
        <v>230761775</v>
      </c>
      <c r="V416" s="11">
        <v>35016582</v>
      </c>
      <c r="W416" s="11">
        <v>34358638</v>
      </c>
      <c r="X416" s="11">
        <v>81187</v>
      </c>
      <c r="Y416" s="11">
        <v>0</v>
      </c>
      <c r="Z416" s="11">
        <v>0</v>
      </c>
      <c r="AA416" s="9">
        <v>0</v>
      </c>
      <c r="AB416" s="28">
        <f t="shared" si="96"/>
        <v>455437199</v>
      </c>
      <c r="AC416" s="14">
        <f t="shared" si="97"/>
        <v>0.34099147882735859</v>
      </c>
      <c r="AD416" s="14">
        <f t="shared" si="98"/>
        <v>7.6885643238816775E-2</v>
      </c>
      <c r="AE416" s="9">
        <f t="shared" si="99"/>
        <v>3.5664642966801909E-3</v>
      </c>
      <c r="AF416" s="9">
        <f t="shared" si="100"/>
        <v>8.0415470345920621E-4</v>
      </c>
      <c r="AG416" s="26">
        <f t="shared" si="101"/>
        <v>1.0459100939838631E-2</v>
      </c>
    </row>
    <row r="417" spans="1:33" x14ac:dyDescent="0.2">
      <c r="A417" s="6" t="s">
        <v>1334</v>
      </c>
      <c r="B417" s="6" t="s">
        <v>679</v>
      </c>
      <c r="C417" s="6" t="s">
        <v>682</v>
      </c>
      <c r="D417" s="7" t="s">
        <v>683</v>
      </c>
      <c r="E417" s="7" t="s">
        <v>1181</v>
      </c>
      <c r="F417" s="7" t="s">
        <v>1160</v>
      </c>
      <c r="G417" s="7" t="s">
        <v>673</v>
      </c>
      <c r="H417" s="7" t="s">
        <v>196</v>
      </c>
      <c r="I417" s="7" t="s">
        <v>81</v>
      </c>
      <c r="J417" s="7" t="s">
        <v>8</v>
      </c>
      <c r="K417" s="11">
        <v>1456455360</v>
      </c>
      <c r="L417" s="9">
        <v>2E-3</v>
      </c>
      <c r="M417" s="9">
        <v>0</v>
      </c>
      <c r="N417" s="7"/>
      <c r="O417" s="9">
        <v>1E-3</v>
      </c>
      <c r="P417" s="9">
        <v>1.585E-2</v>
      </c>
      <c r="Q417" s="9">
        <v>1.8849999999999999E-2</v>
      </c>
      <c r="R417" s="11">
        <v>8717568</v>
      </c>
      <c r="S417" s="11">
        <v>2346381</v>
      </c>
      <c r="T417" s="11">
        <v>0</v>
      </c>
      <c r="U417" s="11">
        <v>4399464</v>
      </c>
      <c r="V417" s="11">
        <v>586595</v>
      </c>
      <c r="W417" s="11">
        <v>1381863</v>
      </c>
      <c r="X417" s="11">
        <v>3265</v>
      </c>
      <c r="Y417" s="11">
        <v>0</v>
      </c>
      <c r="Z417" s="11">
        <v>0</v>
      </c>
      <c r="AA417" s="9">
        <v>0</v>
      </c>
      <c r="AB417" s="28">
        <f t="shared" si="96"/>
        <v>8714303</v>
      </c>
      <c r="AC417" s="14">
        <f t="shared" si="97"/>
        <v>0.26925630196700756</v>
      </c>
      <c r="AD417" s="14">
        <f t="shared" si="98"/>
        <v>6.7314046803284205E-2</v>
      </c>
      <c r="AE417" s="9">
        <f t="shared" si="99"/>
        <v>1.6110215695179287E-3</v>
      </c>
      <c r="AF417" s="9">
        <f t="shared" si="100"/>
        <v>4.0275522072986844E-4</v>
      </c>
      <c r="AG417" s="26">
        <f t="shared" si="101"/>
        <v>5.983226976486255E-3</v>
      </c>
    </row>
    <row r="418" spans="1:33" x14ac:dyDescent="0.2">
      <c r="A418" s="6" t="s">
        <v>1334</v>
      </c>
      <c r="B418" s="6" t="s">
        <v>679</v>
      </c>
      <c r="C418" s="6" t="s">
        <v>684</v>
      </c>
      <c r="D418" s="7" t="s">
        <v>685</v>
      </c>
      <c r="E418" s="7" t="s">
        <v>1181</v>
      </c>
      <c r="F418" s="7" t="s">
        <v>1160</v>
      </c>
      <c r="G418" s="7" t="s">
        <v>673</v>
      </c>
      <c r="H418" s="7" t="s">
        <v>196</v>
      </c>
      <c r="I418" s="7" t="s">
        <v>81</v>
      </c>
      <c r="J418" s="7" t="s">
        <v>8</v>
      </c>
      <c r="K418" s="11">
        <v>48279089596</v>
      </c>
      <c r="L418" s="9">
        <v>5.4999999999999997E-3</v>
      </c>
      <c r="M418" s="9">
        <v>0</v>
      </c>
      <c r="N418" s="7"/>
      <c r="O418" s="9">
        <v>1E-3</v>
      </c>
      <c r="P418" s="9">
        <v>2.085E-2</v>
      </c>
      <c r="Q418" s="9">
        <v>2.7349999999999999E-2</v>
      </c>
      <c r="R418" s="11">
        <v>77485344</v>
      </c>
      <c r="S418" s="11">
        <v>0</v>
      </c>
      <c r="T418" s="11">
        <v>0</v>
      </c>
      <c r="U418" s="11">
        <v>0</v>
      </c>
      <c r="V418" s="11">
        <v>38782937</v>
      </c>
      <c r="W418" s="11">
        <v>38611171</v>
      </c>
      <c r="X418" s="11">
        <v>91235</v>
      </c>
      <c r="Y418" s="11">
        <v>0</v>
      </c>
      <c r="Z418" s="11">
        <v>0</v>
      </c>
      <c r="AA418" s="9">
        <v>0</v>
      </c>
      <c r="AB418" s="28">
        <f t="shared" si="96"/>
        <v>77394108</v>
      </c>
      <c r="AC418" s="14">
        <f t="shared" si="97"/>
        <v>0</v>
      </c>
      <c r="AD418" s="14">
        <f t="shared" ref="AD418:AD419" si="102">+V418/AB418</f>
        <v>0.5011096839568201</v>
      </c>
      <c r="AE418" s="9">
        <f t="shared" si="99"/>
        <v>0</v>
      </c>
      <c r="AF418" s="9">
        <f t="shared" si="100"/>
        <v>8.0330713202208409E-4</v>
      </c>
      <c r="AG418" s="26">
        <f t="shared" si="101"/>
        <v>1.6030564919022878E-3</v>
      </c>
    </row>
    <row r="419" spans="1:33" x14ac:dyDescent="0.2">
      <c r="A419" s="6" t="s">
        <v>1334</v>
      </c>
      <c r="B419" s="6" t="s">
        <v>720</v>
      </c>
      <c r="C419" s="6" t="s">
        <v>723</v>
      </c>
      <c r="D419" s="7" t="s">
        <v>724</v>
      </c>
      <c r="E419" s="7" t="s">
        <v>1181</v>
      </c>
      <c r="F419" s="7" t="s">
        <v>1160</v>
      </c>
      <c r="G419" s="7" t="s">
        <v>1166</v>
      </c>
      <c r="H419" s="7" t="s">
        <v>17</v>
      </c>
      <c r="I419" s="7" t="s">
        <v>7</v>
      </c>
      <c r="J419" s="7" t="s">
        <v>30</v>
      </c>
      <c r="K419" s="11">
        <v>1586384</v>
      </c>
      <c r="L419" s="9">
        <v>1.35E-2</v>
      </c>
      <c r="M419" s="9">
        <v>0</v>
      </c>
      <c r="N419" s="7">
        <v>0</v>
      </c>
      <c r="O419" s="9">
        <v>1E-3</v>
      </c>
      <c r="P419" s="9">
        <v>3.1350000000000003E-2</v>
      </c>
      <c r="Q419" s="9">
        <v>4.5850000000000002E-2</v>
      </c>
      <c r="R419" s="11">
        <v>33298</v>
      </c>
      <c r="S419" s="11">
        <v>11275</v>
      </c>
      <c r="T419" s="11">
        <v>0</v>
      </c>
      <c r="U419" s="11">
        <v>17554</v>
      </c>
      <c r="V419" s="11">
        <v>1228</v>
      </c>
      <c r="W419" s="11">
        <v>1684</v>
      </c>
      <c r="X419" s="11">
        <v>1020</v>
      </c>
      <c r="Y419" s="11">
        <v>537</v>
      </c>
      <c r="Z419" s="11">
        <v>0</v>
      </c>
      <c r="AA419" s="9">
        <v>3.3999999999999998E-3</v>
      </c>
      <c r="AB419" s="28">
        <f t="shared" si="96"/>
        <v>31741</v>
      </c>
      <c r="AC419" s="14">
        <v>0.35521880218014557</v>
      </c>
      <c r="AD419" s="14">
        <f t="shared" si="102"/>
        <v>3.8688132068932929E-2</v>
      </c>
      <c r="AE419" s="9">
        <f t="shared" si="99"/>
        <v>7.1073586218721322E-3</v>
      </c>
      <c r="AF419" s="9">
        <f t="shared" si="100"/>
        <v>7.7408748449303577E-4</v>
      </c>
      <c r="AG419" s="26">
        <f t="shared" si="101"/>
        <v>2.3408396453822027E-2</v>
      </c>
    </row>
    <row r="420" spans="1:33" x14ac:dyDescent="0.2">
      <c r="A420" s="6" t="s">
        <v>1334</v>
      </c>
      <c r="B420" s="6" t="s">
        <v>720</v>
      </c>
      <c r="C420" s="6" t="s">
        <v>721</v>
      </c>
      <c r="D420" s="7" t="s">
        <v>722</v>
      </c>
      <c r="E420" s="7" t="s">
        <v>1181</v>
      </c>
      <c r="F420" s="7" t="s">
        <v>1160</v>
      </c>
      <c r="G420" s="7" t="s">
        <v>1166</v>
      </c>
      <c r="H420" s="7" t="s">
        <v>17</v>
      </c>
      <c r="I420" s="7" t="s">
        <v>7</v>
      </c>
      <c r="J420" s="7" t="s">
        <v>8</v>
      </c>
      <c r="K420" s="11">
        <v>4561341067</v>
      </c>
      <c r="L420" s="9">
        <v>1.35E-2</v>
      </c>
      <c r="M420" s="9">
        <v>0</v>
      </c>
      <c r="N420" s="7"/>
      <c r="O420" s="9">
        <v>1E-3</v>
      </c>
      <c r="P420" s="9">
        <v>3.1350000000000003E-2</v>
      </c>
      <c r="Q420" s="9">
        <v>4.5850000000000002E-2</v>
      </c>
      <c r="R420" s="11">
        <v>96179761</v>
      </c>
      <c r="S420" s="11">
        <v>33878577</v>
      </c>
      <c r="T420" s="11">
        <v>0</v>
      </c>
      <c r="U420" s="11">
        <v>50488796</v>
      </c>
      <c r="V420" s="11">
        <v>3688508</v>
      </c>
      <c r="W420" s="11">
        <v>5058888</v>
      </c>
      <c r="X420" s="11">
        <v>3064992</v>
      </c>
      <c r="Y420" s="11">
        <v>1614191</v>
      </c>
      <c r="Z420" s="11">
        <v>0</v>
      </c>
      <c r="AA420" s="9">
        <v>3.3542262164767498E-3</v>
      </c>
      <c r="AB420" s="28">
        <f t="shared" ref="AB420:AB441" si="103">+S420+U420+V420+W420</f>
        <v>93114769</v>
      </c>
      <c r="AC420" s="14">
        <f t="shared" ref="AC420:AC445" si="104">+S420/AB420</f>
        <v>0.36383677223105176</v>
      </c>
      <c r="AD420" s="14">
        <f t="shared" ref="AD420:AD444" si="105">+V420/AB420</f>
        <v>3.9612491547930492E-2</v>
      </c>
      <c r="AE420" s="9">
        <f t="shared" si="99"/>
        <v>7.4273281700203983E-3</v>
      </c>
      <c r="AF420" s="9">
        <f t="shared" si="100"/>
        <v>8.0864551582982957E-4</v>
      </c>
      <c r="AG420" s="26">
        <f t="shared" si="101"/>
        <v>2.3768128100214135E-2</v>
      </c>
    </row>
    <row r="421" spans="1:33" x14ac:dyDescent="0.2">
      <c r="A421" s="6" t="s">
        <v>1334</v>
      </c>
      <c r="B421" s="6" t="s">
        <v>677</v>
      </c>
      <c r="C421" s="6" t="s">
        <v>677</v>
      </c>
      <c r="D421" s="7" t="s">
        <v>678</v>
      </c>
      <c r="E421" s="7" t="s">
        <v>1181</v>
      </c>
      <c r="F421" s="7" t="s">
        <v>1160</v>
      </c>
      <c r="G421" s="7" t="s">
        <v>673</v>
      </c>
      <c r="H421" s="7" t="s">
        <v>196</v>
      </c>
      <c r="I421" s="7" t="s">
        <v>81</v>
      </c>
      <c r="J421" s="7" t="s">
        <v>8</v>
      </c>
      <c r="K421" s="11">
        <v>23808585113</v>
      </c>
      <c r="L421" s="9">
        <v>5.4999999999999997E-3</v>
      </c>
      <c r="M421" s="9">
        <v>0</v>
      </c>
      <c r="N421" s="7"/>
      <c r="O421" s="9">
        <v>1E-3</v>
      </c>
      <c r="P421" s="9">
        <v>2.0449999999999999E-2</v>
      </c>
      <c r="Q421" s="9">
        <v>2.6950000000000002E-2</v>
      </c>
      <c r="R421" s="11">
        <v>309354062</v>
      </c>
      <c r="S421" s="11">
        <v>108052167</v>
      </c>
      <c r="T421" s="11">
        <v>0</v>
      </c>
      <c r="U421" s="11">
        <v>160877686</v>
      </c>
      <c r="V421" s="11">
        <v>19209276</v>
      </c>
      <c r="W421" s="11">
        <v>20358033</v>
      </c>
      <c r="X421" s="11">
        <v>856899</v>
      </c>
      <c r="Y421" s="11">
        <v>0</v>
      </c>
      <c r="Z421" s="11">
        <v>0</v>
      </c>
      <c r="AA421" s="9">
        <v>0</v>
      </c>
      <c r="AB421" s="28">
        <f t="shared" si="103"/>
        <v>308497162</v>
      </c>
      <c r="AC421" s="14">
        <f t="shared" si="104"/>
        <v>0.35025335824645287</v>
      </c>
      <c r="AD421" s="14">
        <f t="shared" si="105"/>
        <v>6.2267269739097311E-2</v>
      </c>
      <c r="AE421" s="9">
        <f t="shared" si="99"/>
        <v>4.5383699403876458E-3</v>
      </c>
      <c r="AF421" s="9">
        <f t="shared" si="100"/>
        <v>8.0682140113867251E-4</v>
      </c>
      <c r="AG421" s="26">
        <f t="shared" si="101"/>
        <v>1.2957391652457075E-2</v>
      </c>
    </row>
    <row r="422" spans="1:33" x14ac:dyDescent="0.2">
      <c r="A422" s="6" t="s">
        <v>1334</v>
      </c>
      <c r="B422" s="6" t="s">
        <v>1360</v>
      </c>
      <c r="C422" s="6" t="s">
        <v>1360</v>
      </c>
      <c r="D422" s="7" t="s">
        <v>1361</v>
      </c>
      <c r="E422" s="7" t="s">
        <v>1346</v>
      </c>
      <c r="F422" s="7" t="s">
        <v>1164</v>
      </c>
      <c r="G422" s="7" t="s">
        <v>1165</v>
      </c>
      <c r="H422" s="7" t="s">
        <v>757</v>
      </c>
      <c r="I422" s="7" t="s">
        <v>81</v>
      </c>
      <c r="J422" s="7" t="s">
        <v>8</v>
      </c>
      <c r="K422" s="11">
        <v>3553531667</v>
      </c>
      <c r="L422" s="9">
        <v>1.4999999999999999E-2</v>
      </c>
      <c r="M422" s="9">
        <v>0</v>
      </c>
      <c r="N422" s="7"/>
      <c r="O422" s="9">
        <v>1E-3</v>
      </c>
      <c r="P422" s="9">
        <v>3.3500000000000002E-2</v>
      </c>
      <c r="Q422" s="9">
        <v>5.9499999999999997E-2</v>
      </c>
      <c r="R422" s="11">
        <v>59613144</v>
      </c>
      <c r="S422" s="11">
        <v>29968848</v>
      </c>
      <c r="T422" s="11">
        <v>0</v>
      </c>
      <c r="U422" s="11">
        <v>27712944</v>
      </c>
      <c r="V422" s="11">
        <v>1292542</v>
      </c>
      <c r="W422" s="11">
        <v>638810</v>
      </c>
      <c r="X422" s="11">
        <v>0</v>
      </c>
      <c r="Y422" s="11">
        <v>0</v>
      </c>
      <c r="Z422" s="11">
        <v>0</v>
      </c>
      <c r="AA422" s="9">
        <v>0</v>
      </c>
      <c r="AB422" s="28">
        <f t="shared" si="103"/>
        <v>59613144</v>
      </c>
      <c r="AC422" s="14">
        <f t="shared" si="104"/>
        <v>0.50272215134299914</v>
      </c>
      <c r="AD422" s="14">
        <f t="shared" si="105"/>
        <v>2.168216459108414E-2</v>
      </c>
      <c r="AE422" s="9">
        <f t="shared" si="99"/>
        <v>8.433539027752809E-3</v>
      </c>
      <c r="AF422" s="9">
        <f t="shared" si="100"/>
        <v>3.6373448195304908E-4</v>
      </c>
      <c r="AG422" s="26">
        <f t="shared" si="101"/>
        <v>1.6775745817491826E-2</v>
      </c>
    </row>
    <row r="423" spans="1:33" x14ac:dyDescent="0.2">
      <c r="A423" s="6" t="s">
        <v>1334</v>
      </c>
      <c r="B423" s="6" t="s">
        <v>754</v>
      </c>
      <c r="C423" s="6" t="s">
        <v>754</v>
      </c>
      <c r="D423" s="7" t="s">
        <v>755</v>
      </c>
      <c r="E423" s="7" t="s">
        <v>1346</v>
      </c>
      <c r="F423" s="7" t="s">
        <v>1164</v>
      </c>
      <c r="G423" s="7" t="s">
        <v>1165</v>
      </c>
      <c r="H423" s="7" t="s">
        <v>757</v>
      </c>
      <c r="I423" s="7" t="s">
        <v>81</v>
      </c>
      <c r="J423" s="7" t="s">
        <v>8</v>
      </c>
      <c r="K423" s="11">
        <v>3122410347</v>
      </c>
      <c r="L423" s="9">
        <v>2.1999999999999999E-2</v>
      </c>
      <c r="M423" s="9">
        <v>0</v>
      </c>
      <c r="N423" s="7"/>
      <c r="O423" s="9">
        <v>1E-3</v>
      </c>
      <c r="P423" s="9">
        <v>8.5000000000000006E-3</v>
      </c>
      <c r="Q423" s="9">
        <v>0.10150000000000001</v>
      </c>
      <c r="R423" s="11">
        <v>7875924</v>
      </c>
      <c r="S423" s="11">
        <v>5811125</v>
      </c>
      <c r="T423" s="11">
        <v>0</v>
      </c>
      <c r="U423" s="11">
        <v>0</v>
      </c>
      <c r="V423" s="11">
        <v>934499</v>
      </c>
      <c r="W423" s="11">
        <v>1130300</v>
      </c>
      <c r="X423" s="11">
        <v>0</v>
      </c>
      <c r="Y423" s="11">
        <v>0</v>
      </c>
      <c r="Z423" s="11">
        <v>0</v>
      </c>
      <c r="AA423" s="9">
        <v>0</v>
      </c>
      <c r="AB423" s="28">
        <f t="shared" si="103"/>
        <v>7875924</v>
      </c>
      <c r="AC423" s="14">
        <f t="shared" si="104"/>
        <v>0.73783406239064775</v>
      </c>
      <c r="AD423" s="14">
        <f t="shared" si="105"/>
        <v>0.11865261777538737</v>
      </c>
      <c r="AE423" s="9">
        <f t="shared" si="99"/>
        <v>1.8611022749086476E-3</v>
      </c>
      <c r="AF423" s="9">
        <f t="shared" si="100"/>
        <v>2.9928769640987868E-4</v>
      </c>
      <c r="AG423" s="26">
        <f t="shared" si="101"/>
        <v>2.5223859533924356E-3</v>
      </c>
    </row>
    <row r="424" spans="1:33" x14ac:dyDescent="0.2">
      <c r="A424" s="6" t="s">
        <v>1334</v>
      </c>
      <c r="B424" s="6" t="s">
        <v>732</v>
      </c>
      <c r="C424" s="6" t="s">
        <v>732</v>
      </c>
      <c r="D424" s="7" t="s">
        <v>733</v>
      </c>
      <c r="E424" s="7" t="s">
        <v>1181</v>
      </c>
      <c r="F424" s="7" t="s">
        <v>1160</v>
      </c>
      <c r="G424" s="7" t="s">
        <v>1166</v>
      </c>
      <c r="H424" s="7" t="s">
        <v>17</v>
      </c>
      <c r="I424" s="7" t="s">
        <v>7</v>
      </c>
      <c r="J424" s="7" t="s">
        <v>8</v>
      </c>
      <c r="K424" s="11">
        <v>3953397473</v>
      </c>
      <c r="L424" s="9">
        <v>1.35E-2</v>
      </c>
      <c r="M424" s="9">
        <v>0</v>
      </c>
      <c r="N424" s="7"/>
      <c r="O424" s="9">
        <v>1E-3</v>
      </c>
      <c r="P424" s="9">
        <v>3.1350000000000003E-2</v>
      </c>
      <c r="Q424" s="9">
        <v>4.5850000000000002E-2</v>
      </c>
      <c r="R424" s="11">
        <v>99642092</v>
      </c>
      <c r="S424" s="11">
        <v>33789654</v>
      </c>
      <c r="T424" s="11">
        <v>0</v>
      </c>
      <c r="U424" s="11">
        <v>50485747</v>
      </c>
      <c r="V424" s="11">
        <v>3180199</v>
      </c>
      <c r="W424" s="11">
        <v>4954482</v>
      </c>
      <c r="X424" s="11">
        <v>7232009</v>
      </c>
      <c r="Y424" s="11">
        <v>6680738</v>
      </c>
      <c r="Z424" s="11">
        <v>0</v>
      </c>
      <c r="AA424" s="9">
        <v>4.4878995536107502E-3</v>
      </c>
      <c r="AB424" s="28">
        <f t="shared" si="103"/>
        <v>92410082</v>
      </c>
      <c r="AC424" s="14">
        <f t="shared" si="104"/>
        <v>0.36564899920768384</v>
      </c>
      <c r="AD424" s="14">
        <f t="shared" si="105"/>
        <v>3.4413983097645123E-2</v>
      </c>
      <c r="AE424" s="9">
        <f t="shared" si="99"/>
        <v>8.5469913487750127E-3</v>
      </c>
      <c r="AF424" s="9">
        <f t="shared" si="100"/>
        <v>8.0442177183533603E-4</v>
      </c>
      <c r="AG424" s="26">
        <f t="shared" si="101"/>
        <v>2.786275184992576E-2</v>
      </c>
    </row>
    <row r="425" spans="1:33" x14ac:dyDescent="0.2">
      <c r="A425" s="6" t="s">
        <v>1334</v>
      </c>
      <c r="B425" s="6" t="s">
        <v>710</v>
      </c>
      <c r="C425" s="6" t="s">
        <v>710</v>
      </c>
      <c r="D425" s="7" t="s">
        <v>711</v>
      </c>
      <c r="E425" s="7" t="s">
        <v>1181</v>
      </c>
      <c r="F425" s="7" t="s">
        <v>1160</v>
      </c>
      <c r="G425" s="7" t="s">
        <v>1166</v>
      </c>
      <c r="H425" s="7" t="s">
        <v>1339</v>
      </c>
      <c r="I425" s="7" t="s">
        <v>7</v>
      </c>
      <c r="J425" s="7" t="s">
        <v>30</v>
      </c>
      <c r="K425" s="11">
        <v>5465920</v>
      </c>
      <c r="L425" s="9">
        <v>1.2999999999999999E-2</v>
      </c>
      <c r="M425" s="9">
        <v>0</v>
      </c>
      <c r="N425" s="7"/>
      <c r="O425" s="9">
        <v>1E-3</v>
      </c>
      <c r="P425" s="9">
        <v>2.9749999999999999E-2</v>
      </c>
      <c r="Q425" s="9">
        <v>4.3749999999999997E-2</v>
      </c>
      <c r="R425" s="11">
        <v>156652</v>
      </c>
      <c r="S425" s="11">
        <v>50703</v>
      </c>
      <c r="T425" s="11">
        <v>0</v>
      </c>
      <c r="U425" s="11">
        <v>75503</v>
      </c>
      <c r="V425" s="11">
        <v>3307</v>
      </c>
      <c r="W425" s="11">
        <v>4142</v>
      </c>
      <c r="X425" s="11">
        <v>22998</v>
      </c>
      <c r="Y425" s="11">
        <v>2427</v>
      </c>
      <c r="Z425" s="11">
        <v>0</v>
      </c>
      <c r="AA425" s="9">
        <v>1.5928642578731699E-3</v>
      </c>
      <c r="AB425" s="28">
        <f t="shared" si="103"/>
        <v>133655</v>
      </c>
      <c r="AC425" s="14">
        <f t="shared" si="104"/>
        <v>0.37935730051251354</v>
      </c>
      <c r="AD425" s="14">
        <f t="shared" si="105"/>
        <v>2.4742807975758483E-2</v>
      </c>
      <c r="AE425" s="9">
        <f t="shared" si="99"/>
        <v>9.2762060183829986E-3</v>
      </c>
      <c r="AF425" s="9">
        <f t="shared" si="100"/>
        <v>6.0502166149522857E-4</v>
      </c>
      <c r="AG425" s="26">
        <f t="shared" si="101"/>
        <v>2.6045289467170048E-2</v>
      </c>
    </row>
    <row r="426" spans="1:33" x14ac:dyDescent="0.2">
      <c r="A426" s="6" t="s">
        <v>1334</v>
      </c>
      <c r="B426" s="6" t="s">
        <v>1380</v>
      </c>
      <c r="C426" s="6" t="s">
        <v>1380</v>
      </c>
      <c r="D426" s="7" t="s">
        <v>1381</v>
      </c>
      <c r="E426" s="7" t="s">
        <v>1346</v>
      </c>
      <c r="F426" s="7" t="s">
        <v>1164</v>
      </c>
      <c r="G426" s="7" t="s">
        <v>1165</v>
      </c>
      <c r="H426" s="7" t="s">
        <v>757</v>
      </c>
      <c r="I426" s="7" t="s">
        <v>81</v>
      </c>
      <c r="J426" s="7" t="s">
        <v>30</v>
      </c>
      <c r="K426" s="8">
        <v>3736492</v>
      </c>
      <c r="L426" s="9">
        <v>1.4999999999999999E-2</v>
      </c>
      <c r="M426" s="9">
        <v>0</v>
      </c>
      <c r="N426" s="7"/>
      <c r="O426" s="9">
        <v>1E-3</v>
      </c>
      <c r="P426" s="9">
        <v>3.3500000000000002E-2</v>
      </c>
      <c r="Q426" s="9">
        <v>5.9499999999999997E-2</v>
      </c>
      <c r="R426" s="11">
        <v>68866</v>
      </c>
      <c r="S426" s="11">
        <v>30573</v>
      </c>
      <c r="T426" s="11">
        <v>0</v>
      </c>
      <c r="U426" s="8">
        <v>30908</v>
      </c>
      <c r="V426" s="8">
        <v>1472</v>
      </c>
      <c r="W426" s="11">
        <v>5913</v>
      </c>
      <c r="X426" s="11">
        <v>0</v>
      </c>
      <c r="Y426" s="8">
        <v>0</v>
      </c>
      <c r="Z426" s="11">
        <v>0</v>
      </c>
      <c r="AA426" s="9">
        <v>0</v>
      </c>
      <c r="AB426" s="28">
        <f t="shared" si="103"/>
        <v>68866</v>
      </c>
      <c r="AC426" s="14">
        <f t="shared" si="104"/>
        <v>0.4439491185781082</v>
      </c>
      <c r="AD426" s="14">
        <f t="shared" si="105"/>
        <v>2.1374843899747337E-2</v>
      </c>
      <c r="AE426" s="9">
        <f t="shared" si="99"/>
        <v>8.1822736406233446E-3</v>
      </c>
      <c r="AF426" s="9">
        <f t="shared" si="100"/>
        <v>3.9395240241381487E-4</v>
      </c>
      <c r="AG426" s="26">
        <f t="shared" si="101"/>
        <v>1.8430656348253922E-2</v>
      </c>
    </row>
    <row r="427" spans="1:33" x14ac:dyDescent="0.2">
      <c r="A427" s="6" t="s">
        <v>1334</v>
      </c>
      <c r="B427" s="6" t="s">
        <v>706</v>
      </c>
      <c r="C427" s="6" t="s">
        <v>706</v>
      </c>
      <c r="D427" s="7" t="s">
        <v>707</v>
      </c>
      <c r="E427" s="7" t="s">
        <v>1181</v>
      </c>
      <c r="F427" s="7" t="s">
        <v>1160</v>
      </c>
      <c r="G427" s="7" t="s">
        <v>1166</v>
      </c>
      <c r="H427" s="7" t="s">
        <v>1339</v>
      </c>
      <c r="I427" s="7" t="s">
        <v>7</v>
      </c>
      <c r="J427" s="7" t="s">
        <v>27</v>
      </c>
      <c r="K427" s="11">
        <v>42671372</v>
      </c>
      <c r="L427" s="9">
        <v>1.2999999999999999E-2</v>
      </c>
      <c r="M427" s="9">
        <v>0</v>
      </c>
      <c r="N427" s="7"/>
      <c r="O427" s="9">
        <v>1E-3</v>
      </c>
      <c r="P427" s="9">
        <v>2.9749999999999999E-2</v>
      </c>
      <c r="Q427" s="9">
        <v>4.3749999999999997E-2</v>
      </c>
      <c r="R427" s="11">
        <v>1168457</v>
      </c>
      <c r="S427" s="11">
        <v>395639</v>
      </c>
      <c r="T427" s="11">
        <v>0</v>
      </c>
      <c r="U427" s="11">
        <v>589159</v>
      </c>
      <c r="V427" s="11">
        <v>25803</v>
      </c>
      <c r="W427" s="11">
        <v>32318</v>
      </c>
      <c r="X427" s="11">
        <v>125538</v>
      </c>
      <c r="Y427" s="11">
        <v>45619</v>
      </c>
      <c r="Z427" s="11">
        <v>0</v>
      </c>
      <c r="AA427" s="9">
        <v>8.64999656529917E-4</v>
      </c>
      <c r="AB427" s="28">
        <f t="shared" si="103"/>
        <v>1042919</v>
      </c>
      <c r="AC427" s="14">
        <f t="shared" si="104"/>
        <v>0.37935736140582349</v>
      </c>
      <c r="AD427" s="14">
        <f t="shared" si="105"/>
        <v>2.4741135217595998E-2</v>
      </c>
      <c r="AE427" s="9">
        <f t="shared" si="99"/>
        <v>9.2717665604940009E-3</v>
      </c>
      <c r="AF427" s="9">
        <f t="shared" si="100"/>
        <v>6.0469112640671591E-4</v>
      </c>
      <c r="AG427" s="26">
        <f t="shared" si="101"/>
        <v>2.5305718366019733E-2</v>
      </c>
    </row>
    <row r="428" spans="1:33" x14ac:dyDescent="0.2">
      <c r="A428" s="6" t="s">
        <v>1334</v>
      </c>
      <c r="B428" s="6" t="s">
        <v>712</v>
      </c>
      <c r="C428" s="6" t="s">
        <v>712</v>
      </c>
      <c r="D428" s="7" t="s">
        <v>713</v>
      </c>
      <c r="E428" s="7" t="s">
        <v>1181</v>
      </c>
      <c r="F428" s="7" t="s">
        <v>1160</v>
      </c>
      <c r="G428" s="7" t="s">
        <v>1166</v>
      </c>
      <c r="H428" s="7" t="s">
        <v>1339</v>
      </c>
      <c r="I428" s="7" t="s">
        <v>7</v>
      </c>
      <c r="J428" s="7" t="s">
        <v>27</v>
      </c>
      <c r="K428" s="11">
        <v>3888815</v>
      </c>
      <c r="L428" s="9">
        <v>1.2999999999999999E-2</v>
      </c>
      <c r="M428" s="9">
        <v>0</v>
      </c>
      <c r="N428" s="7"/>
      <c r="O428" s="9">
        <v>1E-3</v>
      </c>
      <c r="P428" s="9">
        <v>2.9749999999999999E-2</v>
      </c>
      <c r="Q428" s="9">
        <v>4.3749999999999997E-2</v>
      </c>
      <c r="R428" s="11">
        <v>91241</v>
      </c>
      <c r="S428" s="11">
        <v>32196</v>
      </c>
      <c r="T428" s="11">
        <v>0</v>
      </c>
      <c r="U428" s="11">
        <v>47919</v>
      </c>
      <c r="V428" s="11">
        <v>2246</v>
      </c>
      <c r="W428" s="11">
        <v>2808</v>
      </c>
      <c r="X428" s="11">
        <v>6072</v>
      </c>
      <c r="Y428" s="11">
        <v>2150</v>
      </c>
      <c r="Z428" s="11">
        <v>0</v>
      </c>
      <c r="AA428" s="9">
        <v>2.30256609443483E-3</v>
      </c>
      <c r="AB428" s="28">
        <f t="shared" si="103"/>
        <v>85169</v>
      </c>
      <c r="AC428" s="14">
        <f t="shared" si="104"/>
        <v>0.37802486820321946</v>
      </c>
      <c r="AD428" s="14">
        <f t="shared" si="105"/>
        <v>2.6371097465040096E-2</v>
      </c>
      <c r="AE428" s="9">
        <f t="shared" si="99"/>
        <v>8.2791287320173376E-3</v>
      </c>
      <c r="AF428" s="9">
        <f t="shared" si="100"/>
        <v>5.7755383066563975E-4</v>
      </c>
      <c r="AG428" s="26">
        <f t="shared" si="101"/>
        <v>2.4203582213741096E-2</v>
      </c>
    </row>
    <row r="429" spans="1:33" x14ac:dyDescent="0.2">
      <c r="A429" s="6" t="s">
        <v>1334</v>
      </c>
      <c r="B429" s="6" t="s">
        <v>768</v>
      </c>
      <c r="C429" s="6" t="s">
        <v>768</v>
      </c>
      <c r="D429" s="7" t="s">
        <v>769</v>
      </c>
      <c r="E429" s="7" t="s">
        <v>1346</v>
      </c>
      <c r="F429" s="7" t="s">
        <v>1164</v>
      </c>
      <c r="G429" s="7" t="s">
        <v>1165</v>
      </c>
      <c r="H429" s="7" t="s">
        <v>757</v>
      </c>
      <c r="I429" s="7" t="s">
        <v>81</v>
      </c>
      <c r="J429" s="7" t="s">
        <v>8</v>
      </c>
      <c r="K429" s="11">
        <v>788881190</v>
      </c>
      <c r="L429" s="9">
        <v>2.1999999999999999E-2</v>
      </c>
      <c r="M429" s="9">
        <v>0</v>
      </c>
      <c r="N429" s="7"/>
      <c r="O429" s="9">
        <v>1E-3</v>
      </c>
      <c r="P429" s="9">
        <v>8.5000000000000006E-3</v>
      </c>
      <c r="Q429" s="9">
        <v>0.10150000000000001</v>
      </c>
      <c r="R429" s="11">
        <v>2970703</v>
      </c>
      <c r="S429" s="11">
        <v>1652123</v>
      </c>
      <c r="T429" s="11">
        <v>0</v>
      </c>
      <c r="U429" s="11">
        <v>0</v>
      </c>
      <c r="V429" s="11">
        <v>207330</v>
      </c>
      <c r="W429" s="11">
        <v>1111250</v>
      </c>
      <c r="X429" s="11">
        <v>0</v>
      </c>
      <c r="Y429" s="11">
        <v>0</v>
      </c>
      <c r="Z429" s="11">
        <v>0</v>
      </c>
      <c r="AA429" s="9">
        <v>0</v>
      </c>
      <c r="AB429" s="28">
        <f t="shared" si="103"/>
        <v>2970703</v>
      </c>
      <c r="AC429" s="14">
        <f t="shared" si="104"/>
        <v>0.55613873214521947</v>
      </c>
      <c r="AD429" s="14">
        <f t="shared" si="105"/>
        <v>6.9791561122064374E-2</v>
      </c>
      <c r="AE429" s="9">
        <f t="shared" si="99"/>
        <v>2.0942608607514143E-3</v>
      </c>
      <c r="AF429" s="9">
        <f t="shared" si="100"/>
        <v>2.6281524091099196E-4</v>
      </c>
      <c r="AG429" s="26">
        <f t="shared" si="101"/>
        <v>3.7657166093667412E-3</v>
      </c>
    </row>
    <row r="430" spans="1:33" x14ac:dyDescent="0.2">
      <c r="A430" s="6" t="s">
        <v>1334</v>
      </c>
      <c r="B430" s="6" t="s">
        <v>736</v>
      </c>
      <c r="C430" s="6" t="s">
        <v>736</v>
      </c>
      <c r="D430" s="7" t="s">
        <v>737</v>
      </c>
      <c r="E430" s="7" t="s">
        <v>1181</v>
      </c>
      <c r="F430" s="7" t="s">
        <v>1160</v>
      </c>
      <c r="G430" s="7" t="s">
        <v>1166</v>
      </c>
      <c r="H430" s="7" t="s">
        <v>17</v>
      </c>
      <c r="I430" s="7" t="s">
        <v>7</v>
      </c>
      <c r="J430" s="7" t="s">
        <v>8</v>
      </c>
      <c r="K430" s="11">
        <v>1681298309</v>
      </c>
      <c r="L430" s="9">
        <v>1.35E-2</v>
      </c>
      <c r="M430" s="9">
        <v>0</v>
      </c>
      <c r="N430" s="7"/>
      <c r="O430" s="9">
        <v>1E-3</v>
      </c>
      <c r="P430" s="9">
        <v>3.1350000000000003E-2</v>
      </c>
      <c r="Q430" s="9">
        <v>4.5850000000000002E-2</v>
      </c>
      <c r="R430" s="11">
        <v>42961502</v>
      </c>
      <c r="S430" s="11">
        <v>14377702</v>
      </c>
      <c r="T430" s="11">
        <v>0</v>
      </c>
      <c r="U430" s="11">
        <v>21481971</v>
      </c>
      <c r="V430" s="11">
        <v>1353207</v>
      </c>
      <c r="W430" s="11">
        <v>2654014</v>
      </c>
      <c r="X430" s="11">
        <v>3094607</v>
      </c>
      <c r="Y430" s="11">
        <v>2320637</v>
      </c>
      <c r="Z430" s="11">
        <v>0</v>
      </c>
      <c r="AA430" s="9">
        <v>3.0264831576272502E-3</v>
      </c>
      <c r="AB430" s="28">
        <f t="shared" si="103"/>
        <v>39866894</v>
      </c>
      <c r="AC430" s="14">
        <f t="shared" si="104"/>
        <v>0.36064264248927946</v>
      </c>
      <c r="AD430" s="14">
        <f t="shared" si="105"/>
        <v>3.3943125842710496E-2</v>
      </c>
      <c r="AE430" s="9">
        <f t="shared" si="99"/>
        <v>8.5515472911832924E-3</v>
      </c>
      <c r="AF430" s="9">
        <f t="shared" si="100"/>
        <v>8.0485836020667762E-4</v>
      </c>
      <c r="AG430" s="26">
        <f t="shared" si="101"/>
        <v>2.673845252474805E-2</v>
      </c>
    </row>
    <row r="431" spans="1:33" x14ac:dyDescent="0.2">
      <c r="A431" s="6" t="s">
        <v>1334</v>
      </c>
      <c r="B431" s="6" t="s">
        <v>774</v>
      </c>
      <c r="C431" s="6" t="s">
        <v>774</v>
      </c>
      <c r="D431" s="7" t="s">
        <v>775</v>
      </c>
      <c r="E431" s="7" t="s">
        <v>1346</v>
      </c>
      <c r="F431" s="7" t="s">
        <v>1164</v>
      </c>
      <c r="G431" s="7" t="s">
        <v>1165</v>
      </c>
      <c r="H431" s="7" t="s">
        <v>757</v>
      </c>
      <c r="I431" s="7" t="s">
        <v>81</v>
      </c>
      <c r="J431" s="7" t="s">
        <v>8</v>
      </c>
      <c r="K431" s="11">
        <v>7179245778</v>
      </c>
      <c r="L431" s="9">
        <v>0.01</v>
      </c>
      <c r="M431" s="9">
        <v>0</v>
      </c>
      <c r="N431" s="7"/>
      <c r="O431" s="9">
        <v>1E-3</v>
      </c>
      <c r="P431" s="9">
        <v>8.5000000000000006E-3</v>
      </c>
      <c r="Q431" s="9">
        <v>8.9499999999999996E-2</v>
      </c>
      <c r="R431" s="11">
        <v>24393831</v>
      </c>
      <c r="S431" s="11">
        <v>20479450</v>
      </c>
      <c r="T431" s="11">
        <v>0</v>
      </c>
      <c r="U431" s="11">
        <v>0</v>
      </c>
      <c r="V431" s="11">
        <v>2777731</v>
      </c>
      <c r="W431" s="11">
        <v>1136650</v>
      </c>
      <c r="X431" s="11">
        <v>0</v>
      </c>
      <c r="Y431" s="11">
        <v>0</v>
      </c>
      <c r="Z431" s="11">
        <v>0</v>
      </c>
      <c r="AA431" s="9">
        <v>0</v>
      </c>
      <c r="AB431" s="28">
        <f t="shared" si="103"/>
        <v>24393831</v>
      </c>
      <c r="AC431" s="14">
        <f t="shared" si="104"/>
        <v>0.83953397889818948</v>
      </c>
      <c r="AD431" s="14">
        <f t="shared" si="105"/>
        <v>0.11387022399228723</v>
      </c>
      <c r="AE431" s="9">
        <f t="shared" si="99"/>
        <v>2.852590736307844E-3</v>
      </c>
      <c r="AF431" s="9">
        <f t="shared" si="100"/>
        <v>3.869112558469648E-4</v>
      </c>
      <c r="AG431" s="26">
        <f t="shared" si="101"/>
        <v>3.3978264227632633E-3</v>
      </c>
    </row>
    <row r="432" spans="1:33" x14ac:dyDescent="0.2">
      <c r="A432" s="6" t="s">
        <v>1334</v>
      </c>
      <c r="B432" s="6" t="s">
        <v>725</v>
      </c>
      <c r="C432" s="6" t="s">
        <v>725</v>
      </c>
      <c r="D432" s="7" t="s">
        <v>726</v>
      </c>
      <c r="E432" s="7" t="s">
        <v>1181</v>
      </c>
      <c r="F432" s="7" t="s">
        <v>1160</v>
      </c>
      <c r="G432" s="7" t="s">
        <v>1166</v>
      </c>
      <c r="H432" s="7" t="s">
        <v>17</v>
      </c>
      <c r="I432" s="7" t="s">
        <v>7</v>
      </c>
      <c r="J432" s="7" t="s">
        <v>8</v>
      </c>
      <c r="K432" s="11">
        <v>2982452701</v>
      </c>
      <c r="L432" s="9">
        <v>1.35E-2</v>
      </c>
      <c r="M432" s="9">
        <v>0</v>
      </c>
      <c r="N432" s="7"/>
      <c r="O432" s="9">
        <v>1E-3</v>
      </c>
      <c r="P432" s="9">
        <v>3.1350000000000003E-2</v>
      </c>
      <c r="Q432" s="9">
        <v>4.5850000000000002E-2</v>
      </c>
      <c r="R432" s="11">
        <v>69687581</v>
      </c>
      <c r="S432" s="11">
        <v>25478167</v>
      </c>
      <c r="T432" s="11">
        <v>0</v>
      </c>
      <c r="U432" s="11">
        <v>38067396</v>
      </c>
      <c r="V432" s="11">
        <v>2397952</v>
      </c>
      <c r="W432" s="11">
        <v>3471300</v>
      </c>
      <c r="X432" s="11">
        <v>272766</v>
      </c>
      <c r="Y432" s="11">
        <v>0</v>
      </c>
      <c r="Z432" s="11">
        <v>0</v>
      </c>
      <c r="AA432" s="9">
        <v>1.5966351116915301E-2</v>
      </c>
      <c r="AB432" s="28">
        <f t="shared" si="103"/>
        <v>69414815</v>
      </c>
      <c r="AC432" s="14">
        <f t="shared" si="104"/>
        <v>0.3670422084968461</v>
      </c>
      <c r="AD432" s="14">
        <f t="shared" si="105"/>
        <v>3.4545248013698515E-2</v>
      </c>
      <c r="AE432" s="9">
        <f t="shared" si="99"/>
        <v>8.5426893749085478E-3</v>
      </c>
      <c r="AF432" s="9">
        <f t="shared" si="100"/>
        <v>8.0402012719128118E-4</v>
      </c>
      <c r="AG432" s="26">
        <f t="shared" si="101"/>
        <v>3.9240757103882196E-2</v>
      </c>
    </row>
    <row r="433" spans="1:33" x14ac:dyDescent="0.2">
      <c r="A433" s="6" t="s">
        <v>1334</v>
      </c>
      <c r="B433" s="6" t="s">
        <v>770</v>
      </c>
      <c r="C433" s="6" t="s">
        <v>770</v>
      </c>
      <c r="D433" s="7" t="s">
        <v>771</v>
      </c>
      <c r="E433" s="7" t="s">
        <v>1346</v>
      </c>
      <c r="F433" s="7" t="s">
        <v>1164</v>
      </c>
      <c r="G433" s="7" t="s">
        <v>1165</v>
      </c>
      <c r="H433" s="7" t="s">
        <v>757</v>
      </c>
      <c r="I433" s="7" t="s">
        <v>81</v>
      </c>
      <c r="J433" s="7" t="s">
        <v>8</v>
      </c>
      <c r="K433" s="11">
        <v>6532300824</v>
      </c>
      <c r="L433" s="9">
        <v>0.01</v>
      </c>
      <c r="M433" s="9">
        <v>0</v>
      </c>
      <c r="N433" s="7"/>
      <c r="O433" s="9">
        <v>1E-3</v>
      </c>
      <c r="P433" s="9">
        <v>8.5000000000000006E-3</v>
      </c>
      <c r="Q433" s="9">
        <v>7.5499999999999998E-2</v>
      </c>
      <c r="R433" s="11">
        <v>9836332</v>
      </c>
      <c r="S433" s="11">
        <v>7694443</v>
      </c>
      <c r="T433" s="11">
        <v>0</v>
      </c>
      <c r="U433" s="11">
        <v>0</v>
      </c>
      <c r="V433" s="11">
        <v>1036989</v>
      </c>
      <c r="W433" s="11">
        <v>1104900</v>
      </c>
      <c r="X433" s="11">
        <v>0</v>
      </c>
      <c r="Y433" s="11">
        <v>0</v>
      </c>
      <c r="Z433" s="11">
        <v>0</v>
      </c>
      <c r="AA433" s="9">
        <v>0</v>
      </c>
      <c r="AB433" s="28">
        <f t="shared" si="103"/>
        <v>9836332</v>
      </c>
      <c r="AC433" s="14">
        <f t="shared" si="104"/>
        <v>0.78224718319796449</v>
      </c>
      <c r="AD433" s="14">
        <f t="shared" si="105"/>
        <v>0.10542435940551824</v>
      </c>
      <c r="AE433" s="9">
        <f t="shared" si="99"/>
        <v>1.1779070204069953E-3</v>
      </c>
      <c r="AF433" s="9">
        <f t="shared" si="100"/>
        <v>1.5874789418608075E-4</v>
      </c>
      <c r="AG433" s="26">
        <f t="shared" si="101"/>
        <v>1.5057989925786675E-3</v>
      </c>
    </row>
    <row r="434" spans="1:33" x14ac:dyDescent="0.2">
      <c r="A434" s="6" t="s">
        <v>1334</v>
      </c>
      <c r="B434" s="6" t="s">
        <v>686</v>
      </c>
      <c r="C434" s="6" t="s">
        <v>687</v>
      </c>
      <c r="D434" s="7" t="s">
        <v>688</v>
      </c>
      <c r="E434" s="7" t="s">
        <v>1181</v>
      </c>
      <c r="F434" s="7" t="s">
        <v>1160</v>
      </c>
      <c r="G434" s="7" t="s">
        <v>673</v>
      </c>
      <c r="H434" s="7" t="s">
        <v>80</v>
      </c>
      <c r="I434" s="7" t="s">
        <v>81</v>
      </c>
      <c r="J434" s="7" t="s">
        <v>8</v>
      </c>
      <c r="K434" s="11">
        <v>18426894211</v>
      </c>
      <c r="L434" s="9">
        <v>5.4999999999999997E-3</v>
      </c>
      <c r="M434" s="9">
        <v>0</v>
      </c>
      <c r="N434" s="7"/>
      <c r="O434" s="9">
        <v>1E-3</v>
      </c>
      <c r="P434" s="9">
        <v>2.0449999999999999E-2</v>
      </c>
      <c r="Q434" s="9">
        <v>2.6950000000000002E-2</v>
      </c>
      <c r="R434" s="11">
        <v>268045533</v>
      </c>
      <c r="S434" s="11">
        <v>98480356</v>
      </c>
      <c r="T434" s="11">
        <v>0</v>
      </c>
      <c r="U434" s="11">
        <v>146791469</v>
      </c>
      <c r="V434" s="11">
        <v>11429267</v>
      </c>
      <c r="W434" s="11">
        <v>11246393</v>
      </c>
      <c r="X434" s="11">
        <v>98048</v>
      </c>
      <c r="Y434" s="11">
        <v>0</v>
      </c>
      <c r="Z434" s="11">
        <v>0</v>
      </c>
      <c r="AA434" s="9">
        <v>0</v>
      </c>
      <c r="AB434" s="28">
        <f t="shared" si="103"/>
        <v>267947485</v>
      </c>
      <c r="AC434" s="14">
        <f t="shared" si="104"/>
        <v>0.367536034159828</v>
      </c>
      <c r="AD434" s="14">
        <f t="shared" si="105"/>
        <v>4.2654876943517495E-2</v>
      </c>
      <c r="AE434" s="9">
        <f t="shared" si="99"/>
        <v>5.3443816886522199E-3</v>
      </c>
      <c r="AF434" s="9">
        <f t="shared" si="100"/>
        <v>6.2024923294872218E-4</v>
      </c>
      <c r="AG434" s="26">
        <f t="shared" si="101"/>
        <v>1.4541109420384462E-2</v>
      </c>
    </row>
    <row r="435" spans="1:33" x14ac:dyDescent="0.2">
      <c r="A435" s="6" t="s">
        <v>1334</v>
      </c>
      <c r="B435" s="6" t="s">
        <v>686</v>
      </c>
      <c r="C435" s="6" t="s">
        <v>1335</v>
      </c>
      <c r="D435" s="7" t="s">
        <v>1336</v>
      </c>
      <c r="E435" s="7" t="s">
        <v>1181</v>
      </c>
      <c r="F435" s="7" t="s">
        <v>1160</v>
      </c>
      <c r="G435" s="7" t="s">
        <v>673</v>
      </c>
      <c r="H435" s="7" t="s">
        <v>80</v>
      </c>
      <c r="I435" s="7" t="s">
        <v>81</v>
      </c>
      <c r="J435" s="7" t="s">
        <v>8</v>
      </c>
      <c r="K435" s="11">
        <v>69935681122</v>
      </c>
      <c r="L435" s="9">
        <v>5.4999999999999997E-3</v>
      </c>
      <c r="M435" s="9">
        <v>0</v>
      </c>
      <c r="N435" s="7"/>
      <c r="O435" s="9">
        <v>1E-3</v>
      </c>
      <c r="P435" s="9">
        <v>2.0449999999999999E-2</v>
      </c>
      <c r="Q435" s="9">
        <v>2.6950000000000002E-2</v>
      </c>
      <c r="R435" s="11">
        <v>119535013</v>
      </c>
      <c r="S435" s="11">
        <v>0</v>
      </c>
      <c r="T435" s="11">
        <v>0</v>
      </c>
      <c r="U435" s="11">
        <v>0</v>
      </c>
      <c r="V435" s="11">
        <v>59990126</v>
      </c>
      <c r="W435" s="11">
        <v>59030252</v>
      </c>
      <c r="X435" s="11">
        <v>514635</v>
      </c>
      <c r="Y435" s="11">
        <v>0</v>
      </c>
      <c r="Z435" s="11">
        <v>0</v>
      </c>
      <c r="AA435" s="9">
        <v>0</v>
      </c>
      <c r="AB435" s="28">
        <f t="shared" si="103"/>
        <v>119020378</v>
      </c>
      <c r="AC435" s="14">
        <f t="shared" si="104"/>
        <v>0</v>
      </c>
      <c r="AD435" s="14">
        <f t="shared" si="105"/>
        <v>0.50403239351163887</v>
      </c>
      <c r="AE435" s="9">
        <f t="shared" si="99"/>
        <v>0</v>
      </c>
      <c r="AF435" s="9">
        <f t="shared" si="100"/>
        <v>8.5778997269433358E-4</v>
      </c>
      <c r="AG435" s="26">
        <f t="shared" si="101"/>
        <v>1.7018548484910544E-3</v>
      </c>
    </row>
    <row r="436" spans="1:33" x14ac:dyDescent="0.2">
      <c r="A436" s="6" t="s">
        <v>1334</v>
      </c>
      <c r="B436" s="6" t="s">
        <v>715</v>
      </c>
      <c r="C436" s="6" t="s">
        <v>715</v>
      </c>
      <c r="D436" s="7" t="s">
        <v>716</v>
      </c>
      <c r="E436" s="7" t="s">
        <v>1181</v>
      </c>
      <c r="F436" s="7" t="s">
        <v>1160</v>
      </c>
      <c r="G436" s="7" t="s">
        <v>673</v>
      </c>
      <c r="H436" s="7" t="s">
        <v>17</v>
      </c>
      <c r="I436" s="7" t="s">
        <v>7</v>
      </c>
      <c r="J436" s="7" t="s">
        <v>8</v>
      </c>
      <c r="K436" s="11">
        <v>1796887220</v>
      </c>
      <c r="L436" s="9">
        <v>1.35E-2</v>
      </c>
      <c r="M436" s="9">
        <v>0</v>
      </c>
      <c r="N436" s="7"/>
      <c r="O436" s="9">
        <v>1E-3</v>
      </c>
      <c r="P436" s="9">
        <v>3.1350000000000003E-2</v>
      </c>
      <c r="Q436" s="9">
        <v>4.5850000000000002E-2</v>
      </c>
      <c r="R436" s="11">
        <v>44915247</v>
      </c>
      <c r="S436" s="11">
        <v>15352235</v>
      </c>
      <c r="T436" s="11">
        <v>0</v>
      </c>
      <c r="U436" s="11">
        <v>22938023</v>
      </c>
      <c r="V436" s="11">
        <v>1444907</v>
      </c>
      <c r="W436" s="11">
        <v>3374458</v>
      </c>
      <c r="X436" s="11">
        <v>1805624</v>
      </c>
      <c r="Y436" s="11">
        <v>0</v>
      </c>
      <c r="Z436" s="11">
        <v>0</v>
      </c>
      <c r="AA436" s="9">
        <v>0</v>
      </c>
      <c r="AB436" s="28">
        <f t="shared" si="103"/>
        <v>43109623</v>
      </c>
      <c r="AC436" s="14">
        <f t="shared" si="104"/>
        <v>0.35612083640814951</v>
      </c>
      <c r="AD436" s="14">
        <f t="shared" si="105"/>
        <v>3.3517040963220668E-2</v>
      </c>
      <c r="AE436" s="9">
        <f t="shared" si="99"/>
        <v>8.5437944179935794E-3</v>
      </c>
      <c r="AF436" s="9">
        <f t="shared" si="100"/>
        <v>8.0411668796887545E-4</v>
      </c>
      <c r="AG436" s="26">
        <f t="shared" si="101"/>
        <v>2.3991279207829192E-2</v>
      </c>
    </row>
    <row r="437" spans="1:33" x14ac:dyDescent="0.2">
      <c r="A437" s="6" t="s">
        <v>1334</v>
      </c>
      <c r="B437" s="6" t="s">
        <v>700</v>
      </c>
      <c r="C437" s="6" t="s">
        <v>700</v>
      </c>
      <c r="D437" s="7" t="s">
        <v>701</v>
      </c>
      <c r="E437" s="7" t="s">
        <v>1181</v>
      </c>
      <c r="F437" s="7" t="s">
        <v>1160</v>
      </c>
      <c r="G437" s="7" t="s">
        <v>1166</v>
      </c>
      <c r="H437" s="7" t="s">
        <v>1339</v>
      </c>
      <c r="I437" s="7" t="s">
        <v>7</v>
      </c>
      <c r="J437" s="7" t="s">
        <v>8</v>
      </c>
      <c r="K437" s="11">
        <v>33267304632</v>
      </c>
      <c r="L437" s="9">
        <v>1.2999999999999999E-2</v>
      </c>
      <c r="M437" s="9">
        <v>0</v>
      </c>
      <c r="N437" s="7"/>
      <c r="O437" s="9">
        <v>1E-3</v>
      </c>
      <c r="P437" s="9">
        <v>2.9749999999999999E-2</v>
      </c>
      <c r="Q437" s="9">
        <v>4.3749999999999997E-2</v>
      </c>
      <c r="R437" s="11">
        <v>924567586</v>
      </c>
      <c r="S437" s="11">
        <v>308449187</v>
      </c>
      <c r="T437" s="11">
        <v>0</v>
      </c>
      <c r="U437" s="11">
        <v>459321061</v>
      </c>
      <c r="V437" s="11">
        <v>20116235</v>
      </c>
      <c r="W437" s="11">
        <v>23335412</v>
      </c>
      <c r="X437" s="11">
        <v>113345690</v>
      </c>
      <c r="Y437" s="11">
        <v>42624449</v>
      </c>
      <c r="Z437" s="11">
        <v>0</v>
      </c>
      <c r="AA437" s="9">
        <v>1.35670159076633E-3</v>
      </c>
      <c r="AB437" s="28">
        <f t="shared" si="103"/>
        <v>811221895</v>
      </c>
      <c r="AC437" s="14">
        <f t="shared" si="104"/>
        <v>0.38022788697043242</v>
      </c>
      <c r="AD437" s="14">
        <f t="shared" si="105"/>
        <v>2.4797450764072387E-2</v>
      </c>
      <c r="AE437" s="9">
        <f t="shared" si="99"/>
        <v>9.2718418402704342E-3</v>
      </c>
      <c r="AF437" s="9">
        <f t="shared" si="100"/>
        <v>6.0468484665421568E-4</v>
      </c>
      <c r="AG437" s="26">
        <f t="shared" si="101"/>
        <v>2.574166165812572E-2</v>
      </c>
    </row>
    <row r="438" spans="1:33" x14ac:dyDescent="0.2">
      <c r="A438" s="6" t="s">
        <v>1334</v>
      </c>
      <c r="B438" s="6" t="s">
        <v>698</v>
      </c>
      <c r="C438" s="6" t="s">
        <v>698</v>
      </c>
      <c r="D438" s="7" t="s">
        <v>699</v>
      </c>
      <c r="E438" s="7" t="s">
        <v>1181</v>
      </c>
      <c r="F438" s="7" t="s">
        <v>1160</v>
      </c>
      <c r="G438" s="7" t="s">
        <v>1166</v>
      </c>
      <c r="H438" s="7" t="s">
        <v>1339</v>
      </c>
      <c r="I438" s="7" t="s">
        <v>7</v>
      </c>
      <c r="J438" s="7" t="s">
        <v>8</v>
      </c>
      <c r="K438" s="11">
        <v>36034979579</v>
      </c>
      <c r="L438" s="9">
        <v>1.2999999999999999E-2</v>
      </c>
      <c r="M438" s="9">
        <v>0</v>
      </c>
      <c r="N438" s="7"/>
      <c r="O438" s="9">
        <v>1E-3</v>
      </c>
      <c r="P438" s="9">
        <v>2.9749999999999999E-2</v>
      </c>
      <c r="Q438" s="9">
        <v>4.3749999999999997E-2</v>
      </c>
      <c r="R438" s="11">
        <v>973550375.00000012</v>
      </c>
      <c r="S438" s="11">
        <v>334093418</v>
      </c>
      <c r="T438" s="11">
        <v>0</v>
      </c>
      <c r="U438" s="11">
        <v>497508663</v>
      </c>
      <c r="V438" s="11">
        <v>21788696</v>
      </c>
      <c r="W438" s="11">
        <v>25879292</v>
      </c>
      <c r="X438" s="11">
        <v>94280305</v>
      </c>
      <c r="Y438" s="11">
        <v>36564533</v>
      </c>
      <c r="Z438" s="11">
        <v>0</v>
      </c>
      <c r="AA438" s="9">
        <v>1.45549997738067E-3</v>
      </c>
      <c r="AB438" s="28">
        <f t="shared" si="103"/>
        <v>879270069</v>
      </c>
      <c r="AC438" s="14">
        <f t="shared" si="104"/>
        <v>0.37996678128708145</v>
      </c>
      <c r="AD438" s="14">
        <f t="shared" si="105"/>
        <v>2.478043637352564E-2</v>
      </c>
      <c r="AE438" s="9">
        <f t="shared" si="99"/>
        <v>9.2713641551415964E-3</v>
      </c>
      <c r="AF438" s="9">
        <f t="shared" si="100"/>
        <v>6.0465404045067736E-4</v>
      </c>
      <c r="AG438" s="26">
        <f t="shared" si="101"/>
        <v>2.5855959732668268E-2</v>
      </c>
    </row>
    <row r="439" spans="1:33" x14ac:dyDescent="0.2">
      <c r="A439" s="6" t="s">
        <v>1334</v>
      </c>
      <c r="B439" s="6" t="s">
        <v>702</v>
      </c>
      <c r="C439" s="6" t="s">
        <v>702</v>
      </c>
      <c r="D439" s="7" t="s">
        <v>703</v>
      </c>
      <c r="E439" s="7" t="s">
        <v>1181</v>
      </c>
      <c r="F439" s="7" t="s">
        <v>1160</v>
      </c>
      <c r="G439" s="7" t="s">
        <v>1166</v>
      </c>
      <c r="H439" s="7" t="s">
        <v>1339</v>
      </c>
      <c r="I439" s="7" t="s">
        <v>7</v>
      </c>
      <c r="J439" s="7" t="s">
        <v>8</v>
      </c>
      <c r="K439" s="11">
        <v>16551873055</v>
      </c>
      <c r="L439" s="9">
        <v>1.2999999999999999E-2</v>
      </c>
      <c r="M439" s="9">
        <v>0</v>
      </c>
      <c r="N439" s="7"/>
      <c r="O439" s="9">
        <v>1E-3</v>
      </c>
      <c r="P439" s="9">
        <v>2.9749999999999999E-2</v>
      </c>
      <c r="Q439" s="9">
        <v>4.3749999999999997E-2</v>
      </c>
      <c r="R439" s="11">
        <v>444675505</v>
      </c>
      <c r="S439" s="11">
        <v>153391734</v>
      </c>
      <c r="T439" s="11">
        <v>0</v>
      </c>
      <c r="U439" s="11">
        <v>228420293</v>
      </c>
      <c r="V439" s="11">
        <v>10003821</v>
      </c>
      <c r="W439" s="11">
        <v>11636477</v>
      </c>
      <c r="X439" s="11">
        <v>41223180</v>
      </c>
      <c r="Y439" s="11">
        <v>14226435</v>
      </c>
      <c r="Z439" s="11">
        <v>0</v>
      </c>
      <c r="AA439" s="9">
        <v>4.5628831215891699E-4</v>
      </c>
      <c r="AB439" s="28">
        <f t="shared" si="103"/>
        <v>403452325</v>
      </c>
      <c r="AC439" s="14">
        <f t="shared" si="104"/>
        <v>0.38019791805636516</v>
      </c>
      <c r="AD439" s="14">
        <f t="shared" si="105"/>
        <v>2.4795546784864855E-2</v>
      </c>
      <c r="AE439" s="9">
        <f t="shared" si="99"/>
        <v>9.2673338836213055E-3</v>
      </c>
      <c r="AF439" s="9">
        <f t="shared" si="100"/>
        <v>6.0439208099037709E-4</v>
      </c>
      <c r="AG439" s="26">
        <f t="shared" si="101"/>
        <v>2.483131364369533E-2</v>
      </c>
    </row>
    <row r="440" spans="1:33" x14ac:dyDescent="0.2">
      <c r="A440" s="6" t="s">
        <v>1334</v>
      </c>
      <c r="B440" s="6" t="s">
        <v>758</v>
      </c>
      <c r="C440" s="6" t="s">
        <v>758</v>
      </c>
      <c r="D440" s="7" t="s">
        <v>759</v>
      </c>
      <c r="E440" s="7" t="s">
        <v>1346</v>
      </c>
      <c r="F440" s="7" t="s">
        <v>1164</v>
      </c>
      <c r="G440" s="7" t="s">
        <v>1165</v>
      </c>
      <c r="H440" s="7" t="s">
        <v>757</v>
      </c>
      <c r="I440" s="7" t="s">
        <v>81</v>
      </c>
      <c r="J440" s="7" t="s">
        <v>8</v>
      </c>
      <c r="K440" s="11">
        <v>3097346375</v>
      </c>
      <c r="L440" s="9">
        <v>2.1999999999999999E-2</v>
      </c>
      <c r="M440" s="9">
        <v>0</v>
      </c>
      <c r="N440" s="7"/>
      <c r="O440" s="9">
        <v>1E-3</v>
      </c>
      <c r="P440" s="9">
        <v>8.5000000000000006E-3</v>
      </c>
      <c r="Q440" s="9">
        <v>0.10150000000000001</v>
      </c>
      <c r="R440" s="11">
        <v>4962097</v>
      </c>
      <c r="S440" s="11">
        <v>3324054</v>
      </c>
      <c r="T440" s="11">
        <v>0</v>
      </c>
      <c r="U440" s="11">
        <v>0</v>
      </c>
      <c r="V440" s="11">
        <v>533143</v>
      </c>
      <c r="W440" s="11">
        <v>1104900</v>
      </c>
      <c r="X440" s="11">
        <v>0</v>
      </c>
      <c r="Y440" s="11">
        <v>0</v>
      </c>
      <c r="Z440" s="11">
        <v>0</v>
      </c>
      <c r="AA440" s="9">
        <v>0</v>
      </c>
      <c r="AB440" s="28">
        <f t="shared" si="103"/>
        <v>4962097</v>
      </c>
      <c r="AC440" s="14">
        <f t="shared" si="104"/>
        <v>0.669888960252087</v>
      </c>
      <c r="AD440" s="14">
        <f t="shared" si="105"/>
        <v>0.10744308303525707</v>
      </c>
      <c r="AE440" s="9">
        <f t="shared" si="99"/>
        <v>1.0731941467153475E-3</v>
      </c>
      <c r="AF440" s="9">
        <f t="shared" si="100"/>
        <v>1.7212895667827917E-4</v>
      </c>
      <c r="AG440" s="26">
        <f t="shared" si="101"/>
        <v>1.6020478174643932E-3</v>
      </c>
    </row>
    <row r="441" spans="1:33" x14ac:dyDescent="0.2">
      <c r="A441" s="6" t="s">
        <v>1334</v>
      </c>
      <c r="B441" s="6" t="s">
        <v>717</v>
      </c>
      <c r="C441" s="6" t="s">
        <v>718</v>
      </c>
      <c r="D441" s="7" t="s">
        <v>719</v>
      </c>
      <c r="E441" s="7" t="s">
        <v>1181</v>
      </c>
      <c r="F441" s="7" t="s">
        <v>1160</v>
      </c>
      <c r="G441" s="7" t="s">
        <v>1197</v>
      </c>
      <c r="H441" s="7" t="s">
        <v>17</v>
      </c>
      <c r="I441" s="7" t="s">
        <v>81</v>
      </c>
      <c r="J441" s="7" t="s">
        <v>8</v>
      </c>
      <c r="K441" s="11">
        <v>5256960931</v>
      </c>
      <c r="L441" s="9">
        <v>8.0000000000000002E-3</v>
      </c>
      <c r="M441" s="9">
        <v>0</v>
      </c>
      <c r="N441" s="7"/>
      <c r="O441" s="9">
        <v>1E-3</v>
      </c>
      <c r="P441" s="9">
        <v>2.385E-2</v>
      </c>
      <c r="Q441" s="9">
        <v>3.2849999999999997E-2</v>
      </c>
      <c r="R441" s="11">
        <v>83570242</v>
      </c>
      <c r="S441" s="11">
        <v>28955853</v>
      </c>
      <c r="T441" s="11">
        <v>0</v>
      </c>
      <c r="U441" s="11">
        <v>43258571</v>
      </c>
      <c r="V441" s="11">
        <v>3376176</v>
      </c>
      <c r="W441" s="11">
        <v>3974188</v>
      </c>
      <c r="X441" s="11">
        <v>4005453</v>
      </c>
      <c r="Y441" s="11">
        <v>0</v>
      </c>
      <c r="Z441" s="11">
        <v>0</v>
      </c>
      <c r="AA441" s="9">
        <v>0</v>
      </c>
      <c r="AB441" s="28">
        <f t="shared" si="103"/>
        <v>79564788</v>
      </c>
      <c r="AC441" s="14">
        <f t="shared" si="104"/>
        <v>0.36392798532938969</v>
      </c>
      <c r="AD441" s="14">
        <f t="shared" si="105"/>
        <v>4.2433042114056789E-2</v>
      </c>
      <c r="AE441" s="9">
        <f t="shared" si="99"/>
        <v>5.5080974312076356E-3</v>
      </c>
      <c r="AF441" s="9">
        <f t="shared" si="100"/>
        <v>6.4222961599179514E-4</v>
      </c>
      <c r="AG441" s="26">
        <f t="shared" si="101"/>
        <v>1.5135130172037416E-2</v>
      </c>
    </row>
    <row r="442" spans="1:33" x14ac:dyDescent="0.2">
      <c r="A442" s="6" t="s">
        <v>1334</v>
      </c>
      <c r="B442" s="6" t="s">
        <v>717</v>
      </c>
      <c r="C442" s="6" t="s">
        <v>1362</v>
      </c>
      <c r="D442" s="7" t="s">
        <v>1363</v>
      </c>
      <c r="E442" s="7" t="s">
        <v>1181</v>
      </c>
      <c r="F442" s="7" t="s">
        <v>1160</v>
      </c>
      <c r="G442" s="7" t="s">
        <v>1197</v>
      </c>
      <c r="H442" s="7" t="s">
        <v>17</v>
      </c>
      <c r="I442" s="7" t="s">
        <v>81</v>
      </c>
      <c r="J442" s="7" t="s">
        <v>8</v>
      </c>
      <c r="K442" s="11">
        <v>16492756107.000002</v>
      </c>
      <c r="L442" s="9">
        <v>8.0000000000000002E-3</v>
      </c>
      <c r="M442" s="9">
        <v>0</v>
      </c>
      <c r="N442" s="7"/>
      <c r="O442" s="9">
        <v>1E-3</v>
      </c>
      <c r="P442" s="9">
        <v>2.385E-2</v>
      </c>
      <c r="Q442" s="9">
        <v>3.2849999999999997E-2</v>
      </c>
      <c r="R442" s="11">
        <v>47591272</v>
      </c>
      <c r="S442" s="11">
        <v>0</v>
      </c>
      <c r="T442" s="11">
        <v>0</v>
      </c>
      <c r="U442" s="11">
        <v>0</v>
      </c>
      <c r="V442" s="11">
        <v>14149271</v>
      </c>
      <c r="W442" s="11">
        <v>16655486</v>
      </c>
      <c r="X442" s="11">
        <v>16786516</v>
      </c>
      <c r="Y442" s="11">
        <v>0</v>
      </c>
      <c r="Z442" s="11">
        <v>0</v>
      </c>
      <c r="AA442" s="9">
        <v>0</v>
      </c>
      <c r="AB442" s="28">
        <f t="shared" ref="AB442:AB447" si="106">+S442+U442+V442+W442</f>
        <v>30804757</v>
      </c>
      <c r="AC442" s="14">
        <f t="shared" si="104"/>
        <v>0</v>
      </c>
      <c r="AD442" s="14">
        <f t="shared" si="105"/>
        <v>0.45932097435470765</v>
      </c>
      <c r="AE442" s="9">
        <f t="shared" si="99"/>
        <v>0</v>
      </c>
      <c r="AF442" s="9">
        <f t="shared" si="100"/>
        <v>8.5790821789904722E-4</v>
      </c>
      <c r="AG442" s="26">
        <f t="shared" si="101"/>
        <v>1.8677749673946596E-3</v>
      </c>
    </row>
    <row r="443" spans="1:33" x14ac:dyDescent="0.2">
      <c r="A443" s="6" t="s">
        <v>1334</v>
      </c>
      <c r="B443" s="6" t="s">
        <v>1354</v>
      </c>
      <c r="C443" s="6" t="s">
        <v>1354</v>
      </c>
      <c r="D443" s="7" t="s">
        <v>1355</v>
      </c>
      <c r="E443" s="7" t="s">
        <v>1346</v>
      </c>
      <c r="F443" s="7" t="s">
        <v>1164</v>
      </c>
      <c r="G443" s="7" t="s">
        <v>1165</v>
      </c>
      <c r="H443" s="7" t="s">
        <v>757</v>
      </c>
      <c r="I443" s="7" t="s">
        <v>81</v>
      </c>
      <c r="J443" s="7" t="s">
        <v>8</v>
      </c>
      <c r="K443" s="11">
        <v>2844744433</v>
      </c>
      <c r="L443" s="9">
        <v>1.4200000000000001E-2</v>
      </c>
      <c r="M443" s="9">
        <v>0</v>
      </c>
      <c r="N443" s="7"/>
      <c r="O443" s="9">
        <v>1E-3</v>
      </c>
      <c r="P443" s="9">
        <v>2.47E-2</v>
      </c>
      <c r="Q443" s="9">
        <v>5.5899999999999998E-2</v>
      </c>
      <c r="R443" s="11">
        <v>29236083</v>
      </c>
      <c r="S443" s="11">
        <v>16979520</v>
      </c>
      <c r="T443" s="11">
        <v>0</v>
      </c>
      <c r="U443" s="11">
        <v>10470704</v>
      </c>
      <c r="V443" s="11">
        <v>1134349</v>
      </c>
      <c r="W443" s="11">
        <v>651510</v>
      </c>
      <c r="X443" s="11">
        <v>0</v>
      </c>
      <c r="Y443" s="11">
        <v>0</v>
      </c>
      <c r="Z443" s="11">
        <v>0</v>
      </c>
      <c r="AA443" s="9">
        <v>0</v>
      </c>
      <c r="AB443" s="28">
        <f t="shared" si="106"/>
        <v>29236083</v>
      </c>
      <c r="AC443" s="14">
        <f t="shared" si="104"/>
        <v>0.58077273894727965</v>
      </c>
      <c r="AD443" s="14">
        <f t="shared" si="105"/>
        <v>3.8799623054839458E-2</v>
      </c>
      <c r="AE443" s="9">
        <f t="shared" si="99"/>
        <v>5.9687330092052593E-3</v>
      </c>
      <c r="AF443" s="9">
        <f t="shared" si="100"/>
        <v>3.9875251598743528E-4</v>
      </c>
      <c r="AG443" s="26">
        <f t="shared" si="101"/>
        <v>1.0277226544800133E-2</v>
      </c>
    </row>
    <row r="444" spans="1:33" x14ac:dyDescent="0.2">
      <c r="A444" s="6" t="s">
        <v>1334</v>
      </c>
      <c r="B444" s="6" t="s">
        <v>1342</v>
      </c>
      <c r="C444" s="6" t="s">
        <v>691</v>
      </c>
      <c r="D444" s="7" t="s">
        <v>692</v>
      </c>
      <c r="E444" s="7" t="s">
        <v>1181</v>
      </c>
      <c r="F444" s="7" t="s">
        <v>1160</v>
      </c>
      <c r="G444" s="7" t="s">
        <v>1166</v>
      </c>
      <c r="H444" s="7" t="s">
        <v>1339</v>
      </c>
      <c r="I444" s="7" t="s">
        <v>7</v>
      </c>
      <c r="J444" s="7" t="s">
        <v>27</v>
      </c>
      <c r="K444" s="11">
        <v>83888895</v>
      </c>
      <c r="L444" s="9">
        <v>0.01</v>
      </c>
      <c r="M444" s="9">
        <v>0</v>
      </c>
      <c r="N444" s="7"/>
      <c r="O444" s="9">
        <v>1E-3</v>
      </c>
      <c r="P444" s="9">
        <v>2.545E-2</v>
      </c>
      <c r="Q444" s="9">
        <v>3.6450000000000003E-2</v>
      </c>
      <c r="R444" s="11">
        <v>1515906</v>
      </c>
      <c r="S444" s="11">
        <v>540569</v>
      </c>
      <c r="T444" s="11">
        <v>0</v>
      </c>
      <c r="U444" s="11">
        <v>802407</v>
      </c>
      <c r="V444" s="11">
        <v>51896</v>
      </c>
      <c r="W444" s="11">
        <v>64571</v>
      </c>
      <c r="X444" s="11">
        <v>56462</v>
      </c>
      <c r="Y444" s="11">
        <v>41413</v>
      </c>
      <c r="Z444" s="11">
        <v>0</v>
      </c>
      <c r="AA444" s="9">
        <v>2.9205905659605799E-3</v>
      </c>
      <c r="AB444" s="28">
        <f t="shared" si="106"/>
        <v>1459443</v>
      </c>
      <c r="AC444" s="14">
        <f t="shared" si="104"/>
        <v>0.37039404759212935</v>
      </c>
      <c r="AD444" s="14">
        <f t="shared" si="105"/>
        <v>3.5558771394292206E-2</v>
      </c>
      <c r="AE444" s="9">
        <f t="shared" si="99"/>
        <v>6.4438684047513082E-3</v>
      </c>
      <c r="AF444" s="9">
        <f t="shared" si="100"/>
        <v>6.1862776950393731E-4</v>
      </c>
      <c r="AG444" s="26">
        <f t="shared" si="101"/>
        <v>2.0317923073439669E-2</v>
      </c>
    </row>
    <row r="445" spans="1:33" x14ac:dyDescent="0.2">
      <c r="A445" s="6" t="s">
        <v>1334</v>
      </c>
      <c r="B445" s="6" t="s">
        <v>1342</v>
      </c>
      <c r="C445" s="6" t="s">
        <v>693</v>
      </c>
      <c r="D445" s="7" t="s">
        <v>694</v>
      </c>
      <c r="E445" s="7" t="s">
        <v>1181</v>
      </c>
      <c r="F445" s="7" t="s">
        <v>1160</v>
      </c>
      <c r="G445" s="7" t="s">
        <v>1166</v>
      </c>
      <c r="H445" s="7" t="s">
        <v>1339</v>
      </c>
      <c r="I445" s="7" t="s">
        <v>7</v>
      </c>
      <c r="J445" s="7" t="s">
        <v>30</v>
      </c>
      <c r="K445" s="11">
        <v>12450918</v>
      </c>
      <c r="L445" s="9">
        <v>0.01</v>
      </c>
      <c r="M445" s="9">
        <v>0</v>
      </c>
      <c r="N445" s="7"/>
      <c r="O445" s="9">
        <v>1E-3</v>
      </c>
      <c r="P445" s="9">
        <v>2.545E-2</v>
      </c>
      <c r="Q445" s="9">
        <v>3.6450000000000003E-2</v>
      </c>
      <c r="R445" s="11">
        <v>273390</v>
      </c>
      <c r="S445" s="11">
        <v>102560</v>
      </c>
      <c r="T445" s="11">
        <v>0</v>
      </c>
      <c r="U445" s="11">
        <v>152726</v>
      </c>
      <c r="V445" s="11">
        <v>5433</v>
      </c>
      <c r="W445" s="11">
        <v>6760</v>
      </c>
      <c r="X445" s="11">
        <v>5911</v>
      </c>
      <c r="Y445" s="11">
        <v>4335</v>
      </c>
      <c r="Z445" s="11">
        <v>0</v>
      </c>
      <c r="AA445" s="9">
        <v>2.9205905659605799E-3</v>
      </c>
      <c r="AB445" s="28">
        <f t="shared" si="106"/>
        <v>267479</v>
      </c>
      <c r="AC445" s="14">
        <f t="shared" si="104"/>
        <v>0.38343197036028998</v>
      </c>
      <c r="AD445" s="14">
        <f t="shared" ref="AD445:AD447" si="107">+V445/AB445</f>
        <v>2.0311874950930727E-2</v>
      </c>
      <c r="AE445" s="9">
        <f t="shared" si="99"/>
        <v>8.2371436387260761E-3</v>
      </c>
      <c r="AF445" s="9">
        <f t="shared" si="100"/>
        <v>4.3635336767939523E-4</v>
      </c>
      <c r="AG445" s="26">
        <f t="shared" si="101"/>
        <v>2.4403263570473181E-2</v>
      </c>
    </row>
    <row r="446" spans="1:33" x14ac:dyDescent="0.2">
      <c r="A446" s="6" t="s">
        <v>1334</v>
      </c>
      <c r="B446" s="6" t="s">
        <v>738</v>
      </c>
      <c r="C446" s="6" t="s">
        <v>741</v>
      </c>
      <c r="D446" s="7" t="s">
        <v>742</v>
      </c>
      <c r="E446" s="7" t="s">
        <v>1181</v>
      </c>
      <c r="F446" s="7" t="s">
        <v>1160</v>
      </c>
      <c r="G446" s="7" t="s">
        <v>1166</v>
      </c>
      <c r="H446" s="7" t="s">
        <v>333</v>
      </c>
      <c r="I446" s="7" t="s">
        <v>7</v>
      </c>
      <c r="J446" s="7" t="s">
        <v>30</v>
      </c>
      <c r="K446" s="11">
        <v>2064957</v>
      </c>
      <c r="L446" s="9">
        <v>8.0000000000000002E-3</v>
      </c>
      <c r="M446" s="9">
        <v>0</v>
      </c>
      <c r="N446" s="7">
        <v>0</v>
      </c>
      <c r="O446" s="9">
        <v>1E-3</v>
      </c>
      <c r="P446" s="9">
        <v>2.325E-2</v>
      </c>
      <c r="Q446" s="9">
        <v>3.2250000000000001E-2</v>
      </c>
      <c r="R446" s="11">
        <v>41043</v>
      </c>
      <c r="S446" s="11">
        <v>15859</v>
      </c>
      <c r="T446" s="11">
        <v>0</v>
      </c>
      <c r="U446" s="11">
        <v>23685</v>
      </c>
      <c r="V446" s="11">
        <v>812</v>
      </c>
      <c r="W446" s="11">
        <v>567</v>
      </c>
      <c r="X446" s="11">
        <v>120</v>
      </c>
      <c r="Y446" s="11">
        <v>0</v>
      </c>
      <c r="Z446" s="11">
        <v>0</v>
      </c>
      <c r="AA446" s="9">
        <v>1E-3</v>
      </c>
      <c r="AB446" s="28">
        <f t="shared" si="106"/>
        <v>40923</v>
      </c>
      <c r="AC446" s="14">
        <f t="shared" ref="AC446:AC448" si="108">+S446/AB446</f>
        <v>0.38753268333211155</v>
      </c>
      <c r="AD446" s="14">
        <f t="shared" si="107"/>
        <v>1.9842142560418347E-2</v>
      </c>
      <c r="AE446" s="9">
        <v>7.6800630715312714E-3</v>
      </c>
      <c r="AF446" s="9">
        <f t="shared" ref="AF446:AF451" si="109">+V446/K446</f>
        <v>3.9322852727683918E-4</v>
      </c>
      <c r="AG446" s="26">
        <f t="shared" si="101"/>
        <v>2.0817846085899126E-2</v>
      </c>
    </row>
    <row r="447" spans="1:33" x14ac:dyDescent="0.2">
      <c r="A447" s="6" t="s">
        <v>1334</v>
      </c>
      <c r="B447" s="6" t="s">
        <v>738</v>
      </c>
      <c r="C447" s="6" t="s">
        <v>1364</v>
      </c>
      <c r="D447" s="7" t="s">
        <v>1365</v>
      </c>
      <c r="E447" s="7" t="s">
        <v>1181</v>
      </c>
      <c r="F447" s="7" t="s">
        <v>1160</v>
      </c>
      <c r="G447" s="7" t="s">
        <v>1166</v>
      </c>
      <c r="H447" s="7" t="s">
        <v>333</v>
      </c>
      <c r="I447" s="7" t="s">
        <v>7</v>
      </c>
      <c r="J447" s="7" t="s">
        <v>30</v>
      </c>
      <c r="K447" s="11">
        <v>16928484</v>
      </c>
      <c r="L447" s="9">
        <v>8.0000000000000002E-3</v>
      </c>
      <c r="M447" s="9">
        <v>0</v>
      </c>
      <c r="N447" s="7">
        <v>0</v>
      </c>
      <c r="O447" s="9">
        <v>1E-3</v>
      </c>
      <c r="P447" s="9">
        <v>2.325E-2</v>
      </c>
      <c r="Q447" s="9">
        <v>3.2250000000000001E-2</v>
      </c>
      <c r="R447" s="11">
        <v>37107</v>
      </c>
      <c r="S447" s="11">
        <v>0</v>
      </c>
      <c r="T447" s="11">
        <v>0</v>
      </c>
      <c r="U447" s="11">
        <v>0</v>
      </c>
      <c r="V447" s="11">
        <v>20107</v>
      </c>
      <c r="W447" s="11">
        <v>14030</v>
      </c>
      <c r="X447" s="11">
        <v>2970</v>
      </c>
      <c r="Y447" s="11">
        <v>0</v>
      </c>
      <c r="Z447" s="11">
        <v>0</v>
      </c>
      <c r="AA447" s="9">
        <v>1E-3</v>
      </c>
      <c r="AB447" s="28">
        <f t="shared" si="106"/>
        <v>34137</v>
      </c>
      <c r="AC447" s="14">
        <f t="shared" si="108"/>
        <v>0</v>
      </c>
      <c r="AD447" s="14">
        <f t="shared" si="107"/>
        <v>0.58900899317456135</v>
      </c>
      <c r="AE447" s="9">
        <v>0</v>
      </c>
      <c r="AF447" s="9">
        <f t="shared" si="109"/>
        <v>1.1877614085230551E-3</v>
      </c>
      <c r="AG447" s="26">
        <f t="shared" si="101"/>
        <v>3.0165420601159561E-3</v>
      </c>
    </row>
    <row r="448" spans="1:33" x14ac:dyDescent="0.2">
      <c r="A448" s="6" t="s">
        <v>1334</v>
      </c>
      <c r="B448" s="6" t="s">
        <v>738</v>
      </c>
      <c r="C448" s="6" t="s">
        <v>739</v>
      </c>
      <c r="D448" s="7" t="s">
        <v>740</v>
      </c>
      <c r="E448" s="7" t="s">
        <v>1181</v>
      </c>
      <c r="F448" s="7" t="s">
        <v>1160</v>
      </c>
      <c r="G448" s="7" t="s">
        <v>1166</v>
      </c>
      <c r="H448" s="7" t="s">
        <v>333</v>
      </c>
      <c r="I448" s="7" t="s">
        <v>7</v>
      </c>
      <c r="J448" s="7" t="s">
        <v>8</v>
      </c>
      <c r="K448" s="11">
        <v>3590857185</v>
      </c>
      <c r="L448" s="9">
        <v>8.0000000000000002E-3</v>
      </c>
      <c r="M448" s="9">
        <v>0</v>
      </c>
      <c r="N448" s="7"/>
      <c r="O448" s="9">
        <v>1E-3</v>
      </c>
      <c r="P448" s="9">
        <v>2.325E-2</v>
      </c>
      <c r="Q448" s="9">
        <v>3.2250000000000001E-2</v>
      </c>
      <c r="R448" s="11">
        <v>71842844</v>
      </c>
      <c r="S448" s="11">
        <v>27818288</v>
      </c>
      <c r="T448" s="11">
        <v>0</v>
      </c>
      <c r="U448" s="11">
        <v>41546795</v>
      </c>
      <c r="V448" s="11">
        <v>1342635</v>
      </c>
      <c r="W448" s="11">
        <v>936806</v>
      </c>
      <c r="X448" s="11">
        <v>198320</v>
      </c>
      <c r="Y448" s="11">
        <v>0</v>
      </c>
      <c r="Z448" s="11">
        <v>0</v>
      </c>
      <c r="AA448" s="9">
        <v>1.0474666666666699E-3</v>
      </c>
      <c r="AB448" s="28">
        <f t="shared" ref="AB448:AB511" si="110">+S448+U448+V448+W448</f>
        <v>71644524</v>
      </c>
      <c r="AC448" s="14">
        <f t="shared" si="108"/>
        <v>0.38828212467431567</v>
      </c>
      <c r="AD448" s="14">
        <f t="shared" ref="AD448:AD511" si="111">+V448/AB448</f>
        <v>1.8740231982000467E-2</v>
      </c>
      <c r="AE448" s="9">
        <f t="shared" ref="AE448:AE487" si="112">+S448/K448</f>
        <v>7.7469769937397277E-3</v>
      </c>
      <c r="AF448" s="9">
        <f t="shared" si="109"/>
        <v>3.7390375913822372E-4</v>
      </c>
      <c r="AG448" s="26">
        <f t="shared" si="101"/>
        <v>2.0999394662934226E-2</v>
      </c>
    </row>
    <row r="449" spans="1:33" x14ac:dyDescent="0.2">
      <c r="A449" s="6" t="s">
        <v>1334</v>
      </c>
      <c r="B449" s="6" t="s">
        <v>766</v>
      </c>
      <c r="C449" s="6" t="s">
        <v>766</v>
      </c>
      <c r="D449" s="7" t="s">
        <v>767</v>
      </c>
      <c r="E449" s="7" t="s">
        <v>1346</v>
      </c>
      <c r="F449" s="7" t="s">
        <v>1164</v>
      </c>
      <c r="G449" s="7" t="s">
        <v>1165</v>
      </c>
      <c r="H449" s="7" t="s">
        <v>757</v>
      </c>
      <c r="I449" s="7" t="s">
        <v>81</v>
      </c>
      <c r="J449" s="7" t="s">
        <v>8</v>
      </c>
      <c r="K449" s="11">
        <v>2170149565</v>
      </c>
      <c r="L449" s="9">
        <v>2.1999999999999999E-2</v>
      </c>
      <c r="M449" s="9">
        <v>0</v>
      </c>
      <c r="N449" s="7"/>
      <c r="O449" s="9">
        <v>1E-3</v>
      </c>
      <c r="P449" s="9">
        <v>8.5000000000000006E-3</v>
      </c>
      <c r="Q449" s="9">
        <v>0.10150000000000001</v>
      </c>
      <c r="R449" s="11">
        <v>2706024</v>
      </c>
      <c r="S449" s="11">
        <v>1435818</v>
      </c>
      <c r="T449" s="11">
        <v>0</v>
      </c>
      <c r="U449" s="11">
        <v>0</v>
      </c>
      <c r="V449" s="11">
        <v>190706</v>
      </c>
      <c r="W449" s="11">
        <v>1079500</v>
      </c>
      <c r="X449" s="11">
        <v>0</v>
      </c>
      <c r="Y449" s="11">
        <v>0</v>
      </c>
      <c r="Z449" s="11">
        <v>0</v>
      </c>
      <c r="AA449" s="9">
        <v>0</v>
      </c>
      <c r="AB449" s="28">
        <f t="shared" si="110"/>
        <v>2706024</v>
      </c>
      <c r="AC449" s="14">
        <f t="shared" ref="AC449:AC485" si="113">+S449/AB449</f>
        <v>0.53060061551560522</v>
      </c>
      <c r="AD449" s="14">
        <f t="shared" si="111"/>
        <v>7.0474615154928408E-2</v>
      </c>
      <c r="AE449" s="9">
        <f t="shared" si="112"/>
        <v>6.6162167951774333E-4</v>
      </c>
      <c r="AF449" s="9">
        <f>+V449/K449</f>
        <v>8.7876892485057819E-5</v>
      </c>
      <c r="AG449" s="26">
        <f t="shared" si="101"/>
        <v>1.2469297248643781E-3</v>
      </c>
    </row>
    <row r="450" spans="1:33" x14ac:dyDescent="0.2">
      <c r="A450" s="6" t="s">
        <v>1334</v>
      </c>
      <c r="B450" s="6" t="s">
        <v>734</v>
      </c>
      <c r="C450" s="6" t="s">
        <v>734</v>
      </c>
      <c r="D450" s="7" t="s">
        <v>735</v>
      </c>
      <c r="E450" s="7" t="s">
        <v>1181</v>
      </c>
      <c r="F450" s="7" t="s">
        <v>1160</v>
      </c>
      <c r="G450" s="7" t="s">
        <v>1166</v>
      </c>
      <c r="H450" s="7" t="s">
        <v>17</v>
      </c>
      <c r="I450" s="7" t="s">
        <v>7</v>
      </c>
      <c r="J450" s="7" t="s">
        <v>8</v>
      </c>
      <c r="K450" s="11">
        <v>1372760326</v>
      </c>
      <c r="L450" s="9">
        <v>1.35E-2</v>
      </c>
      <c r="M450" s="9">
        <v>0</v>
      </c>
      <c r="N450" s="7"/>
      <c r="O450" s="9">
        <v>1E-3</v>
      </c>
      <c r="P450" s="9">
        <v>3.1350000000000003E-2</v>
      </c>
      <c r="Q450" s="9">
        <v>4.5850000000000002E-2</v>
      </c>
      <c r="R450" s="11">
        <v>34417007</v>
      </c>
      <c r="S450" s="11">
        <v>12284708</v>
      </c>
      <c r="T450" s="11">
        <v>0</v>
      </c>
      <c r="U450" s="11">
        <v>18358063</v>
      </c>
      <c r="V450" s="11">
        <v>1104248</v>
      </c>
      <c r="W450" s="11">
        <v>2256327</v>
      </c>
      <c r="X450" s="11">
        <v>413661</v>
      </c>
      <c r="Y450" s="11">
        <v>236401</v>
      </c>
      <c r="Z450" s="11">
        <v>0</v>
      </c>
      <c r="AA450" s="9">
        <v>4.3525880681762504E-3</v>
      </c>
      <c r="AB450" s="28">
        <f t="shared" si="110"/>
        <v>34003346</v>
      </c>
      <c r="AC450" s="14">
        <f t="shared" si="113"/>
        <v>0.36127938703444068</v>
      </c>
      <c r="AD450" s="14">
        <f t="shared" si="111"/>
        <v>3.2474686461738206E-2</v>
      </c>
      <c r="AE450" s="9">
        <f t="shared" si="112"/>
        <v>8.9489095564086116E-3</v>
      </c>
      <c r="AF450" s="9">
        <f t="shared" si="109"/>
        <v>8.0439970407478103E-4</v>
      </c>
      <c r="AG450" s="26">
        <f t="shared" si="101"/>
        <v>2.9122641045362888E-2</v>
      </c>
    </row>
    <row r="451" spans="1:33" x14ac:dyDescent="0.2">
      <c r="A451" s="6" t="s">
        <v>1334</v>
      </c>
      <c r="B451" s="6" t="s">
        <v>778</v>
      </c>
      <c r="C451" s="6" t="s">
        <v>778</v>
      </c>
      <c r="D451" s="7" t="s">
        <v>779</v>
      </c>
      <c r="E451" s="7" t="s">
        <v>1346</v>
      </c>
      <c r="F451" s="7" t="s">
        <v>1164</v>
      </c>
      <c r="G451" s="7" t="s">
        <v>1165</v>
      </c>
      <c r="H451" s="7" t="s">
        <v>757</v>
      </c>
      <c r="I451" s="7" t="s">
        <v>81</v>
      </c>
      <c r="J451" s="7" t="s">
        <v>8</v>
      </c>
      <c r="K451" s="11">
        <v>1981829932</v>
      </c>
      <c r="L451" s="9">
        <v>2.1999999999999999E-2</v>
      </c>
      <c r="M451" s="9">
        <v>0</v>
      </c>
      <c r="N451" s="7"/>
      <c r="O451" s="9">
        <v>1E-3</v>
      </c>
      <c r="P451" s="9">
        <v>8.5000000000000006E-3</v>
      </c>
      <c r="Q451" s="9">
        <v>0.10150000000000001</v>
      </c>
      <c r="R451" s="11">
        <v>7498307</v>
      </c>
      <c r="S451" s="11">
        <v>5617249</v>
      </c>
      <c r="T451" s="11">
        <v>0</v>
      </c>
      <c r="U451" s="11">
        <v>0</v>
      </c>
      <c r="V451" s="11">
        <v>744408</v>
      </c>
      <c r="W451" s="11">
        <v>1136650</v>
      </c>
      <c r="X451" s="11">
        <v>0</v>
      </c>
      <c r="Y451" s="11">
        <v>0</v>
      </c>
      <c r="Z451" s="11">
        <v>0</v>
      </c>
      <c r="AA451" s="9">
        <v>0</v>
      </c>
      <c r="AB451" s="28">
        <f t="shared" si="110"/>
        <v>7498307</v>
      </c>
      <c r="AC451" s="14">
        <f t="shared" si="113"/>
        <v>0.74913563821806706</v>
      </c>
      <c r="AD451" s="14">
        <f t="shared" si="111"/>
        <v>9.9276810085263248E-2</v>
      </c>
      <c r="AE451" s="9">
        <f t="shared" si="112"/>
        <v>2.8343748922649735E-3</v>
      </c>
      <c r="AF451" s="9">
        <f t="shared" si="109"/>
        <v>3.7561648856961559E-4</v>
      </c>
      <c r="AG451" s="26">
        <f t="shared" si="101"/>
        <v>3.7835269711730241E-3</v>
      </c>
    </row>
    <row r="452" spans="1:33" x14ac:dyDescent="0.2">
      <c r="A452" s="6" t="s">
        <v>1334</v>
      </c>
      <c r="B452" s="6" t="s">
        <v>1378</v>
      </c>
      <c r="C452" s="6" t="s">
        <v>1378</v>
      </c>
      <c r="D452" s="7" t="s">
        <v>1379</v>
      </c>
      <c r="E452" s="7" t="s">
        <v>1346</v>
      </c>
      <c r="F452" s="7" t="s">
        <v>1164</v>
      </c>
      <c r="G452" s="7" t="s">
        <v>1165</v>
      </c>
      <c r="H452" s="7" t="s">
        <v>757</v>
      </c>
      <c r="I452" s="7" t="s">
        <v>81</v>
      </c>
      <c r="J452" s="7" t="s">
        <v>8</v>
      </c>
      <c r="K452" s="11">
        <v>1150451792</v>
      </c>
      <c r="L452" s="9">
        <v>1.4999999999999999E-2</v>
      </c>
      <c r="M452" s="9">
        <v>0</v>
      </c>
      <c r="N452" s="7"/>
      <c r="O452" s="9">
        <v>1E-3</v>
      </c>
      <c r="P452" s="9">
        <v>3.3500000000000002E-2</v>
      </c>
      <c r="Q452" s="9">
        <v>5.9499999999999997E-2</v>
      </c>
      <c r="R452" s="11">
        <v>21137466</v>
      </c>
      <c r="S452" s="11">
        <v>10775040</v>
      </c>
      <c r="T452" s="11">
        <v>0</v>
      </c>
      <c r="U452" s="11">
        <v>9178656</v>
      </c>
      <c r="V452" s="11">
        <v>532260</v>
      </c>
      <c r="W452" s="11">
        <v>651510</v>
      </c>
      <c r="X452" s="11">
        <v>0</v>
      </c>
      <c r="Y452" s="11">
        <v>0</v>
      </c>
      <c r="Z452" s="11">
        <v>0</v>
      </c>
      <c r="AA452" s="9">
        <v>0</v>
      </c>
      <c r="AB452" s="28">
        <f t="shared" si="110"/>
        <v>21137466</v>
      </c>
      <c r="AC452" s="14">
        <f t="shared" si="113"/>
        <v>0.5097602522459409</v>
      </c>
      <c r="AD452" s="14">
        <f t="shared" si="111"/>
        <v>2.518088024363942E-2</v>
      </c>
      <c r="AE452" s="9">
        <f t="shared" si="112"/>
        <v>9.3659204800473732E-3</v>
      </c>
      <c r="AF452" s="9">
        <f t="shared" ref="AF452:AF515" si="114">+V452/K452</f>
        <v>4.6265302353494877E-4</v>
      </c>
      <c r="AG452" s="26">
        <f t="shared" si="101"/>
        <v>1.8373187079185321E-2</v>
      </c>
    </row>
    <row r="453" spans="1:33" x14ac:dyDescent="0.2">
      <c r="A453" s="6" t="s">
        <v>1334</v>
      </c>
      <c r="B453" s="6" t="s">
        <v>780</v>
      </c>
      <c r="C453" s="6" t="s">
        <v>780</v>
      </c>
      <c r="D453" s="7" t="s">
        <v>781</v>
      </c>
      <c r="E453" s="7" t="s">
        <v>1346</v>
      </c>
      <c r="F453" s="7" t="s">
        <v>1164</v>
      </c>
      <c r="G453" s="7" t="s">
        <v>1165</v>
      </c>
      <c r="H453" s="7" t="s">
        <v>757</v>
      </c>
      <c r="I453" s="7" t="s">
        <v>81</v>
      </c>
      <c r="J453" s="7" t="s">
        <v>8</v>
      </c>
      <c r="K453" s="11">
        <v>7662320101</v>
      </c>
      <c r="L453" s="9">
        <v>2.1999999999999999E-2</v>
      </c>
      <c r="M453" s="9">
        <v>0</v>
      </c>
      <c r="N453" s="7"/>
      <c r="O453" s="9">
        <v>1E-3</v>
      </c>
      <c r="P453" s="9">
        <v>8.5000000000000006E-3</v>
      </c>
      <c r="Q453" s="9">
        <v>0.10150000000000001</v>
      </c>
      <c r="R453" s="11">
        <v>21989803</v>
      </c>
      <c r="S453" s="11">
        <v>18295663</v>
      </c>
      <c r="T453" s="11">
        <v>0</v>
      </c>
      <c r="U453" s="11">
        <v>0</v>
      </c>
      <c r="V453" s="11">
        <v>2474940</v>
      </c>
      <c r="W453" s="11">
        <v>1219200</v>
      </c>
      <c r="X453" s="11">
        <v>0</v>
      </c>
      <c r="Y453" s="11">
        <v>0</v>
      </c>
      <c r="Z453" s="11">
        <v>0</v>
      </c>
      <c r="AA453" s="9">
        <v>0</v>
      </c>
      <c r="AB453" s="28">
        <f t="shared" si="110"/>
        <v>21989803</v>
      </c>
      <c r="AC453" s="14">
        <f t="shared" si="113"/>
        <v>0.83200668055098081</v>
      </c>
      <c r="AD453" s="14">
        <f t="shared" si="111"/>
        <v>0.11254943939243112</v>
      </c>
      <c r="AE453" s="9">
        <f t="shared" si="112"/>
        <v>2.3877445419713352E-3</v>
      </c>
      <c r="AF453" s="9">
        <f t="shared" si="114"/>
        <v>3.2300138435576434E-4</v>
      </c>
      <c r="AG453" s="26">
        <f t="shared" si="101"/>
        <v>2.8698622232096694E-3</v>
      </c>
    </row>
    <row r="454" spans="1:33" x14ac:dyDescent="0.2">
      <c r="A454" s="6" t="s">
        <v>1334</v>
      </c>
      <c r="B454" s="6" t="s">
        <v>818</v>
      </c>
      <c r="C454" s="6" t="s">
        <v>818</v>
      </c>
      <c r="D454" s="7" t="s">
        <v>819</v>
      </c>
      <c r="E454" s="7" t="s">
        <v>1346</v>
      </c>
      <c r="F454" s="7" t="s">
        <v>1164</v>
      </c>
      <c r="G454" s="7" t="s">
        <v>1165</v>
      </c>
      <c r="H454" s="7" t="s">
        <v>757</v>
      </c>
      <c r="I454" s="7" t="s">
        <v>81</v>
      </c>
      <c r="J454" s="7" t="s">
        <v>8</v>
      </c>
      <c r="K454" s="11">
        <v>2950682011</v>
      </c>
      <c r="L454" s="9">
        <v>1.4999999999999999E-2</v>
      </c>
      <c r="M454" s="9">
        <v>0</v>
      </c>
      <c r="N454" s="7"/>
      <c r="O454" s="9">
        <v>1E-3</v>
      </c>
      <c r="P454" s="9">
        <v>3.3500000000000002E-2</v>
      </c>
      <c r="Q454" s="9">
        <v>5.9499999999999997E-2</v>
      </c>
      <c r="R454" s="11">
        <v>25422277</v>
      </c>
      <c r="S454" s="11">
        <v>15817744</v>
      </c>
      <c r="T454" s="11">
        <v>0</v>
      </c>
      <c r="U454" s="11">
        <v>7759648</v>
      </c>
      <c r="V454" s="11">
        <v>1193375</v>
      </c>
      <c r="W454" s="11">
        <v>651510</v>
      </c>
      <c r="X454" s="11">
        <v>0</v>
      </c>
      <c r="Y454" s="11">
        <v>0</v>
      </c>
      <c r="Z454" s="11">
        <v>0</v>
      </c>
      <c r="AA454" s="9">
        <v>0</v>
      </c>
      <c r="AB454" s="28">
        <f t="shared" si="110"/>
        <v>25422277</v>
      </c>
      <c r="AC454" s="14">
        <f t="shared" si="113"/>
        <v>0.62220012786423495</v>
      </c>
      <c r="AD454" s="14">
        <f t="shared" si="111"/>
        <v>4.6942097279484445E-2</v>
      </c>
      <c r="AE454" s="9">
        <f t="shared" si="112"/>
        <v>5.3607077757048078E-3</v>
      </c>
      <c r="AF454" s="9">
        <f t="shared" si="114"/>
        <v>4.0444039566146257E-4</v>
      </c>
      <c r="AG454" s="26">
        <f t="shared" si="101"/>
        <v>8.615729145067811E-3</v>
      </c>
    </row>
    <row r="455" spans="1:33" x14ac:dyDescent="0.2">
      <c r="A455" s="6" t="s">
        <v>1334</v>
      </c>
      <c r="B455" s="6" t="s">
        <v>776</v>
      </c>
      <c r="C455" s="6" t="s">
        <v>776</v>
      </c>
      <c r="D455" s="7" t="s">
        <v>777</v>
      </c>
      <c r="E455" s="7" t="s">
        <v>1346</v>
      </c>
      <c r="F455" s="7" t="s">
        <v>1164</v>
      </c>
      <c r="G455" s="7" t="s">
        <v>1165</v>
      </c>
      <c r="H455" s="7" t="s">
        <v>757</v>
      </c>
      <c r="I455" s="7" t="s">
        <v>81</v>
      </c>
      <c r="J455" s="7" t="s">
        <v>8</v>
      </c>
      <c r="K455" s="11">
        <v>3014259255</v>
      </c>
      <c r="L455" s="9">
        <v>2.1999999999999999E-2</v>
      </c>
      <c r="M455" s="9">
        <v>0</v>
      </c>
      <c r="N455" s="7"/>
      <c r="O455" s="9">
        <v>1E-3</v>
      </c>
      <c r="P455" s="9">
        <v>8.5000000000000006E-3</v>
      </c>
      <c r="Q455" s="9">
        <v>0.10150000000000001</v>
      </c>
      <c r="R455" s="11">
        <v>10806865</v>
      </c>
      <c r="S455" s="11">
        <v>8528246</v>
      </c>
      <c r="T455" s="11">
        <v>0</v>
      </c>
      <c r="U455" s="11">
        <v>0</v>
      </c>
      <c r="V455" s="11">
        <v>1141969</v>
      </c>
      <c r="W455" s="11">
        <v>1136650</v>
      </c>
      <c r="X455" s="11">
        <v>0</v>
      </c>
      <c r="Y455" s="11">
        <v>0</v>
      </c>
      <c r="Z455" s="11">
        <v>0</v>
      </c>
      <c r="AA455" s="9">
        <v>0</v>
      </c>
      <c r="AB455" s="28">
        <f t="shared" si="110"/>
        <v>10806865</v>
      </c>
      <c r="AC455" s="14">
        <f t="shared" si="113"/>
        <v>0.78915078517220305</v>
      </c>
      <c r="AD455" s="14">
        <f t="shared" si="111"/>
        <v>0.10567070098497576</v>
      </c>
      <c r="AE455" s="9">
        <f t="shared" si="112"/>
        <v>2.8293007596654125E-3</v>
      </c>
      <c r="AF455" s="9">
        <f t="shared" si="114"/>
        <v>3.7885560046161326E-4</v>
      </c>
      <c r="AG455" s="26">
        <f t="shared" si="101"/>
        <v>3.5852473479425378E-3</v>
      </c>
    </row>
    <row r="456" spans="1:33" x14ac:dyDescent="0.2">
      <c r="A456" s="6" t="s">
        <v>1334</v>
      </c>
      <c r="B456" s="6" t="s">
        <v>786</v>
      </c>
      <c r="C456" s="6" t="s">
        <v>786</v>
      </c>
      <c r="D456" s="7" t="s">
        <v>787</v>
      </c>
      <c r="E456" s="7" t="s">
        <v>1346</v>
      </c>
      <c r="F456" s="7" t="s">
        <v>1164</v>
      </c>
      <c r="G456" s="7" t="s">
        <v>1165</v>
      </c>
      <c r="H456" s="7" t="s">
        <v>757</v>
      </c>
      <c r="I456" s="7" t="s">
        <v>81</v>
      </c>
      <c r="J456" s="7" t="s">
        <v>8</v>
      </c>
      <c r="K456" s="11">
        <v>1282432516</v>
      </c>
      <c r="L456" s="9">
        <v>2.1999999999999999E-2</v>
      </c>
      <c r="M456" s="9">
        <v>0</v>
      </c>
      <c r="N456" s="7"/>
      <c r="O456" s="9">
        <v>1E-3</v>
      </c>
      <c r="P456" s="9">
        <v>8.5000000000000006E-3</v>
      </c>
      <c r="Q456" s="9">
        <v>0.10150000000000001</v>
      </c>
      <c r="R456" s="11">
        <v>5394819</v>
      </c>
      <c r="S456" s="11">
        <v>3693413</v>
      </c>
      <c r="T456" s="11">
        <v>0</v>
      </c>
      <c r="U456" s="11">
        <v>0</v>
      </c>
      <c r="V456" s="11">
        <v>482206</v>
      </c>
      <c r="W456" s="11">
        <v>1219200</v>
      </c>
      <c r="X456" s="11">
        <v>0</v>
      </c>
      <c r="Y456" s="11">
        <v>0</v>
      </c>
      <c r="Z456" s="11">
        <v>0</v>
      </c>
      <c r="AA456" s="9">
        <v>0</v>
      </c>
      <c r="AB456" s="28">
        <f t="shared" si="110"/>
        <v>5394819</v>
      </c>
      <c r="AC456" s="14">
        <f t="shared" si="113"/>
        <v>0.68462222736295697</v>
      </c>
      <c r="AD456" s="14">
        <f t="shared" si="111"/>
        <v>8.9383165589058691E-2</v>
      </c>
      <c r="AE456" s="9">
        <f t="shared" si="112"/>
        <v>2.8800057343524189E-3</v>
      </c>
      <c r="AF456" s="9">
        <f t="shared" si="114"/>
        <v>3.760088690701913E-4</v>
      </c>
      <c r="AG456" s="26">
        <f t="shared" si="101"/>
        <v>4.2067079029053569E-3</v>
      </c>
    </row>
    <row r="457" spans="1:33" x14ac:dyDescent="0.2">
      <c r="A457" s="6" t="s">
        <v>1334</v>
      </c>
      <c r="B457" s="6" t="s">
        <v>784</v>
      </c>
      <c r="C457" s="6" t="s">
        <v>784</v>
      </c>
      <c r="D457" s="7" t="s">
        <v>785</v>
      </c>
      <c r="E457" s="7" t="s">
        <v>1346</v>
      </c>
      <c r="F457" s="7" t="s">
        <v>1164</v>
      </c>
      <c r="G457" s="7" t="s">
        <v>1165</v>
      </c>
      <c r="H457" s="7" t="s">
        <v>757</v>
      </c>
      <c r="I457" s="7" t="s">
        <v>81</v>
      </c>
      <c r="J457" s="7" t="s">
        <v>8</v>
      </c>
      <c r="K457" s="11">
        <v>1561504076</v>
      </c>
      <c r="L457" s="9">
        <v>2.1999999999999999E-2</v>
      </c>
      <c r="M457" s="9">
        <v>0</v>
      </c>
      <c r="N457" s="7"/>
      <c r="O457" s="9">
        <v>1E-3</v>
      </c>
      <c r="P457" s="9">
        <v>8.5000000000000006E-3</v>
      </c>
      <c r="Q457" s="9">
        <v>0.10150000000000001</v>
      </c>
      <c r="R457" s="11">
        <v>6164262</v>
      </c>
      <c r="S457" s="11">
        <v>4370519</v>
      </c>
      <c r="T457" s="11">
        <v>0</v>
      </c>
      <c r="U457" s="11">
        <v>0</v>
      </c>
      <c r="V457" s="11">
        <v>574543</v>
      </c>
      <c r="W457" s="11">
        <v>1219200</v>
      </c>
      <c r="X457" s="11">
        <v>0</v>
      </c>
      <c r="Y457" s="11">
        <v>0</v>
      </c>
      <c r="Z457" s="11">
        <v>0</v>
      </c>
      <c r="AA457" s="9">
        <v>0</v>
      </c>
      <c r="AB457" s="28">
        <f t="shared" si="110"/>
        <v>6164262</v>
      </c>
      <c r="AC457" s="14">
        <f t="shared" si="113"/>
        <v>0.70900928610756653</v>
      </c>
      <c r="AD457" s="14">
        <f t="shared" si="111"/>
        <v>9.320548023429244E-2</v>
      </c>
      <c r="AE457" s="9">
        <f t="shared" si="112"/>
        <v>2.7989161649809233E-3</v>
      </c>
      <c r="AF457" s="9">
        <f t="shared" si="114"/>
        <v>3.6794204307923946E-4</v>
      </c>
      <c r="AG457" s="26">
        <f t="shared" si="101"/>
        <v>3.9476438740977072E-3</v>
      </c>
    </row>
    <row r="458" spans="1:33" x14ac:dyDescent="0.2">
      <c r="A458" s="6" t="s">
        <v>1334</v>
      </c>
      <c r="B458" s="6" t="s">
        <v>792</v>
      </c>
      <c r="C458" s="6" t="s">
        <v>792</v>
      </c>
      <c r="D458" s="7" t="s">
        <v>793</v>
      </c>
      <c r="E458" s="7" t="s">
        <v>1346</v>
      </c>
      <c r="F458" s="7" t="s">
        <v>1164</v>
      </c>
      <c r="G458" s="7" t="s">
        <v>1165</v>
      </c>
      <c r="H458" s="7" t="s">
        <v>757</v>
      </c>
      <c r="I458" s="7" t="s">
        <v>81</v>
      </c>
      <c r="J458" s="7" t="s">
        <v>8</v>
      </c>
      <c r="K458" s="11">
        <v>3635197229</v>
      </c>
      <c r="L458" s="9">
        <v>0.01</v>
      </c>
      <c r="M458" s="9">
        <v>0</v>
      </c>
      <c r="N458" s="7"/>
      <c r="O458" s="9">
        <v>1E-3</v>
      </c>
      <c r="P458" s="9">
        <v>8.5000000000000006E-3</v>
      </c>
      <c r="Q458" s="9">
        <v>8.9499999999999996E-2</v>
      </c>
      <c r="R458" s="11">
        <v>12926178</v>
      </c>
      <c r="S458" s="11">
        <v>10318493</v>
      </c>
      <c r="T458" s="11">
        <v>0</v>
      </c>
      <c r="U458" s="11">
        <v>0</v>
      </c>
      <c r="V458" s="11">
        <v>1388485</v>
      </c>
      <c r="W458" s="11">
        <v>1219200</v>
      </c>
      <c r="X458" s="11">
        <v>0</v>
      </c>
      <c r="Y458" s="11">
        <v>0</v>
      </c>
      <c r="Z458" s="11">
        <v>0</v>
      </c>
      <c r="AA458" s="9">
        <v>0</v>
      </c>
      <c r="AB458" s="28">
        <f t="shared" si="110"/>
        <v>12926178</v>
      </c>
      <c r="AC458" s="14">
        <f t="shared" si="113"/>
        <v>0.79826326080299992</v>
      </c>
      <c r="AD458" s="14">
        <f t="shared" si="111"/>
        <v>0.10741651553924138</v>
      </c>
      <c r="AE458" s="9">
        <f t="shared" si="112"/>
        <v>2.8384960567431152E-3</v>
      </c>
      <c r="AF458" s="9">
        <f t="shared" si="114"/>
        <v>3.8195589194536106E-4</v>
      </c>
      <c r="AG458" s="26">
        <f t="shared" si="101"/>
        <v>3.5558395282876687E-3</v>
      </c>
    </row>
    <row r="459" spans="1:33" x14ac:dyDescent="0.2">
      <c r="A459" s="6" t="s">
        <v>1334</v>
      </c>
      <c r="B459" s="6" t="s">
        <v>782</v>
      </c>
      <c r="C459" s="6" t="s">
        <v>782</v>
      </c>
      <c r="D459" s="7" t="s">
        <v>783</v>
      </c>
      <c r="E459" s="7" t="s">
        <v>1346</v>
      </c>
      <c r="F459" s="7" t="s">
        <v>1164</v>
      </c>
      <c r="G459" s="7" t="s">
        <v>1165</v>
      </c>
      <c r="H459" s="7" t="s">
        <v>757</v>
      </c>
      <c r="I459" s="7" t="s">
        <v>81</v>
      </c>
      <c r="J459" s="7" t="s">
        <v>8</v>
      </c>
      <c r="K459" s="11">
        <v>11730318739</v>
      </c>
      <c r="L459" s="9">
        <v>0.01</v>
      </c>
      <c r="M459" s="9">
        <v>0</v>
      </c>
      <c r="N459" s="7"/>
      <c r="O459" s="9">
        <v>1E-3</v>
      </c>
      <c r="P459" s="9">
        <v>8.5000000000000006E-3</v>
      </c>
      <c r="Q459" s="9">
        <v>8.9499999999999996E-2</v>
      </c>
      <c r="R459" s="11">
        <v>35709374</v>
      </c>
      <c r="S459" s="11">
        <v>30355664</v>
      </c>
      <c r="T459" s="11">
        <v>0</v>
      </c>
      <c r="U459" s="11">
        <v>0</v>
      </c>
      <c r="V459" s="11">
        <v>4134510</v>
      </c>
      <c r="W459" s="11">
        <v>1219200</v>
      </c>
      <c r="X459" s="11">
        <v>0</v>
      </c>
      <c r="Y459" s="11">
        <v>0</v>
      </c>
      <c r="Z459" s="11">
        <v>0</v>
      </c>
      <c r="AA459" s="9">
        <v>0</v>
      </c>
      <c r="AB459" s="28">
        <f t="shared" si="110"/>
        <v>35709374</v>
      </c>
      <c r="AC459" s="14">
        <f t="shared" si="113"/>
        <v>0.85007550118352682</v>
      </c>
      <c r="AD459" s="14">
        <f t="shared" si="111"/>
        <v>0.11578220329485474</v>
      </c>
      <c r="AE459" s="9">
        <f t="shared" si="112"/>
        <v>2.5877953255503605E-3</v>
      </c>
      <c r="AF459" s="9">
        <f t="shared" si="114"/>
        <v>3.5246356829622379E-4</v>
      </c>
      <c r="AG459" s="26">
        <f t="shared" si="101"/>
        <v>3.0441946885276364E-3</v>
      </c>
    </row>
    <row r="460" spans="1:33" x14ac:dyDescent="0.2">
      <c r="A460" s="6" t="s">
        <v>1334</v>
      </c>
      <c r="B460" s="6" t="s">
        <v>812</v>
      </c>
      <c r="C460" s="6" t="s">
        <v>812</v>
      </c>
      <c r="D460" s="7" t="s">
        <v>813</v>
      </c>
      <c r="E460" s="7" t="s">
        <v>1346</v>
      </c>
      <c r="F460" s="7" t="s">
        <v>1164</v>
      </c>
      <c r="G460" s="7" t="s">
        <v>1165</v>
      </c>
      <c r="H460" s="7" t="s">
        <v>757</v>
      </c>
      <c r="I460" s="7" t="s">
        <v>81</v>
      </c>
      <c r="J460" s="7" t="s">
        <v>8</v>
      </c>
      <c r="K460" s="11">
        <v>5676322046</v>
      </c>
      <c r="L460" s="9">
        <v>1.44E-2</v>
      </c>
      <c r="M460" s="9">
        <v>0</v>
      </c>
      <c r="N460" s="7"/>
      <c r="O460" s="9">
        <v>1E-3</v>
      </c>
      <c r="P460" s="9">
        <v>2.5100000000000001E-2</v>
      </c>
      <c r="Q460" s="9">
        <v>5.6500000000000002E-2</v>
      </c>
      <c r="R460" s="11">
        <v>43929224</v>
      </c>
      <c r="S460" s="11">
        <v>27937824</v>
      </c>
      <c r="T460" s="11">
        <v>0</v>
      </c>
      <c r="U460" s="11">
        <v>13147168</v>
      </c>
      <c r="V460" s="11">
        <v>2192722</v>
      </c>
      <c r="W460" s="11">
        <v>651510</v>
      </c>
      <c r="X460" s="11">
        <v>0</v>
      </c>
      <c r="Y460" s="11">
        <v>0</v>
      </c>
      <c r="Z460" s="11">
        <v>0</v>
      </c>
      <c r="AA460" s="9">
        <v>0</v>
      </c>
      <c r="AB460" s="28">
        <f t="shared" si="110"/>
        <v>43929224</v>
      </c>
      <c r="AC460" s="14">
        <f t="shared" si="113"/>
        <v>0.6359735377979816</v>
      </c>
      <c r="AD460" s="14">
        <f t="shared" si="111"/>
        <v>4.9914881264463036E-2</v>
      </c>
      <c r="AE460" s="9">
        <f t="shared" si="112"/>
        <v>4.9218179965118914E-3</v>
      </c>
      <c r="AF460" s="9">
        <f t="shared" si="114"/>
        <v>3.8629274065680801E-4</v>
      </c>
      <c r="AG460" s="26">
        <f t="shared" si="101"/>
        <v>7.739029541312956E-3</v>
      </c>
    </row>
    <row r="461" spans="1:33" x14ac:dyDescent="0.2">
      <c r="A461" s="6" t="s">
        <v>1334</v>
      </c>
      <c r="B461" s="6" t="s">
        <v>796</v>
      </c>
      <c r="C461" s="6" t="s">
        <v>796</v>
      </c>
      <c r="D461" s="7" t="s">
        <v>797</v>
      </c>
      <c r="E461" s="7" t="s">
        <v>1346</v>
      </c>
      <c r="F461" s="7" t="s">
        <v>1164</v>
      </c>
      <c r="G461" s="7" t="s">
        <v>1165</v>
      </c>
      <c r="H461" s="7" t="s">
        <v>757</v>
      </c>
      <c r="I461" s="7" t="s">
        <v>81</v>
      </c>
      <c r="J461" s="7" t="s">
        <v>8</v>
      </c>
      <c r="K461" s="11">
        <v>1242694753</v>
      </c>
      <c r="L461" s="9">
        <v>0.01</v>
      </c>
      <c r="M461" s="9">
        <v>0</v>
      </c>
      <c r="N461" s="7"/>
      <c r="O461" s="9">
        <v>1E-3</v>
      </c>
      <c r="P461" s="9">
        <v>8.5000000000000006E-3</v>
      </c>
      <c r="Q461" s="9">
        <v>8.9499999999999996E-2</v>
      </c>
      <c r="R461" s="11">
        <v>4874604</v>
      </c>
      <c r="S461" s="11">
        <v>3213141</v>
      </c>
      <c r="T461" s="11">
        <v>0</v>
      </c>
      <c r="U461" s="11">
        <v>0</v>
      </c>
      <c r="V461" s="11">
        <v>442263</v>
      </c>
      <c r="W461" s="11">
        <v>1219200</v>
      </c>
      <c r="X461" s="11">
        <v>0</v>
      </c>
      <c r="Y461" s="11">
        <v>0</v>
      </c>
      <c r="Z461" s="11">
        <v>0</v>
      </c>
      <c r="AA461" s="9">
        <v>0</v>
      </c>
      <c r="AB461" s="28">
        <f t="shared" si="110"/>
        <v>4874604</v>
      </c>
      <c r="AC461" s="14">
        <f t="shared" si="113"/>
        <v>0.65915939017815606</v>
      </c>
      <c r="AD461" s="14">
        <f t="shared" si="111"/>
        <v>9.0727985288651142E-2</v>
      </c>
      <c r="AE461" s="9">
        <f t="shared" si="112"/>
        <v>2.5856236957974826E-3</v>
      </c>
      <c r="AF461" s="9">
        <f t="shared" si="114"/>
        <v>3.5589029319736735E-4</v>
      </c>
      <c r="AG461" s="26">
        <f t="shared" si="101"/>
        <v>3.9226076944737856E-3</v>
      </c>
    </row>
    <row r="462" spans="1:33" x14ac:dyDescent="0.2">
      <c r="A462" s="6" t="s">
        <v>1334</v>
      </c>
      <c r="B462" s="6" t="s">
        <v>804</v>
      </c>
      <c r="C462" s="6" t="s">
        <v>804</v>
      </c>
      <c r="D462" s="7" t="s">
        <v>805</v>
      </c>
      <c r="E462" s="7" t="s">
        <v>1346</v>
      </c>
      <c r="F462" s="7" t="s">
        <v>1164</v>
      </c>
      <c r="G462" s="7" t="s">
        <v>1165</v>
      </c>
      <c r="H462" s="7" t="s">
        <v>757</v>
      </c>
      <c r="I462" s="7" t="s">
        <v>81</v>
      </c>
      <c r="J462" s="7" t="s">
        <v>8</v>
      </c>
      <c r="K462" s="11">
        <v>2032839567</v>
      </c>
      <c r="L462" s="9">
        <v>1.44E-2</v>
      </c>
      <c r="M462" s="9">
        <v>0</v>
      </c>
      <c r="N462" s="7"/>
      <c r="O462" s="9">
        <v>1E-3</v>
      </c>
      <c r="P462" s="9">
        <v>2.5000000000000001E-2</v>
      </c>
      <c r="Q462" s="9">
        <v>5.6399999999999999E-2</v>
      </c>
      <c r="R462" s="11">
        <v>18417080</v>
      </c>
      <c r="S462" s="11">
        <v>9737687</v>
      </c>
      <c r="T462" s="11">
        <v>0</v>
      </c>
      <c r="U462" s="11">
        <v>6637525</v>
      </c>
      <c r="V462" s="11">
        <v>822668</v>
      </c>
      <c r="W462" s="11">
        <v>1219200</v>
      </c>
      <c r="X462" s="11">
        <v>0</v>
      </c>
      <c r="Y462" s="11">
        <v>0</v>
      </c>
      <c r="Z462" s="11">
        <v>0</v>
      </c>
      <c r="AA462" s="9">
        <v>0</v>
      </c>
      <c r="AB462" s="28">
        <f t="shared" si="110"/>
        <v>18417080</v>
      </c>
      <c r="AC462" s="14">
        <f t="shared" si="113"/>
        <v>0.52873131897130277</v>
      </c>
      <c r="AD462" s="14">
        <f t="shared" si="111"/>
        <v>4.4668753135676233E-2</v>
      </c>
      <c r="AE462" s="9">
        <f t="shared" si="112"/>
        <v>4.7901896234588594E-3</v>
      </c>
      <c r="AF462" s="9">
        <f t="shared" si="114"/>
        <v>4.0468909271284366E-4</v>
      </c>
      <c r="AG462" s="26">
        <f t="shared" si="101"/>
        <v>9.0597803678031229E-3</v>
      </c>
    </row>
    <row r="463" spans="1:33" x14ac:dyDescent="0.2">
      <c r="A463" s="6" t="s">
        <v>1334</v>
      </c>
      <c r="B463" s="6" t="s">
        <v>806</v>
      </c>
      <c r="C463" s="6" t="s">
        <v>806</v>
      </c>
      <c r="D463" s="7" t="s">
        <v>807</v>
      </c>
      <c r="E463" s="7" t="s">
        <v>1346</v>
      </c>
      <c r="F463" s="7" t="s">
        <v>1164</v>
      </c>
      <c r="G463" s="7" t="s">
        <v>1165</v>
      </c>
      <c r="H463" s="7" t="s">
        <v>757</v>
      </c>
      <c r="I463" s="7" t="s">
        <v>81</v>
      </c>
      <c r="J463" s="7" t="s">
        <v>8</v>
      </c>
      <c r="K463" s="11">
        <v>1630849936</v>
      </c>
      <c r="L463" s="9">
        <v>1.44E-2</v>
      </c>
      <c r="M463" s="9">
        <v>0</v>
      </c>
      <c r="N463" s="7"/>
      <c r="O463" s="9">
        <v>1E-3</v>
      </c>
      <c r="P463" s="9">
        <v>2.5000000000000001E-2</v>
      </c>
      <c r="Q463" s="9">
        <v>5.6399999999999999E-2</v>
      </c>
      <c r="R463" s="11">
        <v>13243730</v>
      </c>
      <c r="S463" s="11">
        <v>7947696</v>
      </c>
      <c r="T463" s="11">
        <v>0</v>
      </c>
      <c r="U463" s="11">
        <v>4048736</v>
      </c>
      <c r="V463" s="11">
        <v>599598</v>
      </c>
      <c r="W463" s="11">
        <v>647700</v>
      </c>
      <c r="X463" s="11">
        <v>0</v>
      </c>
      <c r="Y463" s="11">
        <v>0</v>
      </c>
      <c r="Z463" s="11">
        <v>0</v>
      </c>
      <c r="AA463" s="9">
        <v>0</v>
      </c>
      <c r="AB463" s="28">
        <f t="shared" si="110"/>
        <v>13243730</v>
      </c>
      <c r="AC463" s="14">
        <f t="shared" si="113"/>
        <v>0.60011008983118808</v>
      </c>
      <c r="AD463" s="14">
        <f t="shared" si="111"/>
        <v>4.5274103292652447E-2</v>
      </c>
      <c r="AE463" s="9">
        <f t="shared" si="112"/>
        <v>4.8733459925156472E-3</v>
      </c>
      <c r="AF463" s="9">
        <f t="shared" si="114"/>
        <v>3.6765982373009704E-4</v>
      </c>
      <c r="AG463" s="26">
        <f t="shared" si="101"/>
        <v>8.1207533002595027E-3</v>
      </c>
    </row>
    <row r="464" spans="1:33" x14ac:dyDescent="0.2">
      <c r="A464" s="6" t="s">
        <v>1334</v>
      </c>
      <c r="B464" s="6" t="s">
        <v>820</v>
      </c>
      <c r="C464" s="6" t="s">
        <v>820</v>
      </c>
      <c r="D464" s="7" t="s">
        <v>821</v>
      </c>
      <c r="E464" s="7" t="s">
        <v>1346</v>
      </c>
      <c r="F464" s="7" t="s">
        <v>1164</v>
      </c>
      <c r="G464" s="7" t="s">
        <v>1165</v>
      </c>
      <c r="H464" s="7" t="s">
        <v>757</v>
      </c>
      <c r="I464" s="7" t="s">
        <v>81</v>
      </c>
      <c r="J464" s="7" t="s">
        <v>8</v>
      </c>
      <c r="K464" s="11">
        <v>3512284533</v>
      </c>
      <c r="L464" s="9">
        <v>1.4200000000000001E-2</v>
      </c>
      <c r="M464" s="9">
        <v>0</v>
      </c>
      <c r="N464" s="7"/>
      <c r="O464" s="9">
        <v>1E-3</v>
      </c>
      <c r="P464" s="9">
        <v>2.4799999999999999E-2</v>
      </c>
      <c r="Q464" s="9">
        <v>5.6000000000000001E-2</v>
      </c>
      <c r="R464" s="11">
        <v>40178989</v>
      </c>
      <c r="S464" s="11">
        <v>22901744</v>
      </c>
      <c r="T464" s="11">
        <v>0</v>
      </c>
      <c r="U464" s="11">
        <v>15144672</v>
      </c>
      <c r="V464" s="11">
        <v>1481063</v>
      </c>
      <c r="W464" s="11">
        <v>651510</v>
      </c>
      <c r="X464" s="11">
        <v>0</v>
      </c>
      <c r="Y464" s="11">
        <v>0</v>
      </c>
      <c r="Z464" s="11">
        <v>0</v>
      </c>
      <c r="AA464" s="9">
        <v>0</v>
      </c>
      <c r="AB464" s="28">
        <f t="shared" si="110"/>
        <v>40178989</v>
      </c>
      <c r="AC464" s="14">
        <f t="shared" si="113"/>
        <v>0.56999303790346745</v>
      </c>
      <c r="AD464" s="14">
        <f t="shared" si="111"/>
        <v>3.6861629345626389E-2</v>
      </c>
      <c r="AE464" s="9">
        <f t="shared" si="112"/>
        <v>6.5204694508159879E-3</v>
      </c>
      <c r="AF464" s="9">
        <f t="shared" si="114"/>
        <v>4.2168081375086022E-4</v>
      </c>
      <c r="AG464" s="26">
        <f t="shared" si="101"/>
        <v>1.1439559814273168E-2</v>
      </c>
    </row>
    <row r="465" spans="1:33" x14ac:dyDescent="0.2">
      <c r="A465" s="6" t="s">
        <v>1334</v>
      </c>
      <c r="B465" s="6" t="s">
        <v>1356</v>
      </c>
      <c r="C465" s="6" t="s">
        <v>1356</v>
      </c>
      <c r="D465" s="7" t="s">
        <v>1357</v>
      </c>
      <c r="E465" s="7" t="s">
        <v>1346</v>
      </c>
      <c r="F465" s="7" t="s">
        <v>1164</v>
      </c>
      <c r="G465" s="7" t="s">
        <v>1165</v>
      </c>
      <c r="H465" s="7" t="s">
        <v>757</v>
      </c>
      <c r="I465" s="7" t="s">
        <v>81</v>
      </c>
      <c r="J465" s="7" t="s">
        <v>8</v>
      </c>
      <c r="K465" s="11">
        <v>2055773780</v>
      </c>
      <c r="L465" s="9">
        <v>1.43E-2</v>
      </c>
      <c r="M465" s="9">
        <v>0</v>
      </c>
      <c r="N465" s="7"/>
      <c r="O465" s="9">
        <v>1E-3</v>
      </c>
      <c r="P465" s="9">
        <v>2.5000000000000001E-2</v>
      </c>
      <c r="Q465" s="9">
        <v>5.6300000000000003E-2</v>
      </c>
      <c r="R465" s="11">
        <v>26880514</v>
      </c>
      <c r="S465" s="11">
        <v>14618800</v>
      </c>
      <c r="T465" s="11">
        <v>0</v>
      </c>
      <c r="U465" s="11">
        <v>10748912</v>
      </c>
      <c r="V465" s="11">
        <v>861292</v>
      </c>
      <c r="W465" s="11">
        <v>651510</v>
      </c>
      <c r="X465" s="11">
        <v>0</v>
      </c>
      <c r="Y465" s="11">
        <v>0</v>
      </c>
      <c r="Z465" s="11">
        <v>0</v>
      </c>
      <c r="AA465" s="9">
        <v>0</v>
      </c>
      <c r="AB465" s="28">
        <f t="shared" si="110"/>
        <v>26880514</v>
      </c>
      <c r="AC465" s="14">
        <f t="shared" si="113"/>
        <v>0.54384376727320016</v>
      </c>
      <c r="AD465" s="14">
        <f t="shared" si="111"/>
        <v>3.2041500396904614E-2</v>
      </c>
      <c r="AE465" s="9">
        <f t="shared" si="112"/>
        <v>7.1110937118771889E-3</v>
      </c>
      <c r="AF465" s="9">
        <f t="shared" si="114"/>
        <v>4.1896244050743754E-4</v>
      </c>
      <c r="AG465" s="26">
        <f t="shared" si="101"/>
        <v>1.3075618660726377E-2</v>
      </c>
    </row>
    <row r="466" spans="1:33" x14ac:dyDescent="0.2">
      <c r="A466" s="6" t="s">
        <v>1334</v>
      </c>
      <c r="B466" s="6" t="s">
        <v>1376</v>
      </c>
      <c r="C466" s="6" t="s">
        <v>1376</v>
      </c>
      <c r="D466" s="7" t="s">
        <v>1377</v>
      </c>
      <c r="E466" s="7" t="s">
        <v>1346</v>
      </c>
      <c r="F466" s="7" t="s">
        <v>1164</v>
      </c>
      <c r="G466" s="7" t="s">
        <v>1165</v>
      </c>
      <c r="H466" s="7" t="s">
        <v>757</v>
      </c>
      <c r="I466" s="7" t="s">
        <v>81</v>
      </c>
      <c r="J466" s="7" t="s">
        <v>8</v>
      </c>
      <c r="K466" s="11">
        <v>1225522910</v>
      </c>
      <c r="L466" s="9">
        <v>1.43E-2</v>
      </c>
      <c r="M466" s="9">
        <v>0</v>
      </c>
      <c r="N466" s="7"/>
      <c r="O466" s="9">
        <v>1E-3</v>
      </c>
      <c r="P466" s="9">
        <v>2.5000000000000001E-2</v>
      </c>
      <c r="Q466" s="9">
        <v>5.6300000000000003E-2</v>
      </c>
      <c r="R466" s="11">
        <v>15486420</v>
      </c>
      <c r="S466" s="11">
        <v>8367952</v>
      </c>
      <c r="T466" s="11">
        <v>0</v>
      </c>
      <c r="U466" s="11">
        <v>5959024</v>
      </c>
      <c r="V466" s="11">
        <v>507934</v>
      </c>
      <c r="W466" s="11">
        <v>651510</v>
      </c>
      <c r="X466" s="11">
        <v>0</v>
      </c>
      <c r="Y466" s="11">
        <v>0</v>
      </c>
      <c r="Z466" s="11">
        <v>0</v>
      </c>
      <c r="AA466" s="9">
        <v>0</v>
      </c>
      <c r="AB466" s="28">
        <f t="shared" si="110"/>
        <v>15486420</v>
      </c>
      <c r="AC466" s="14">
        <f t="shared" si="113"/>
        <v>0.54034127965017087</v>
      </c>
      <c r="AD466" s="14">
        <f t="shared" si="111"/>
        <v>3.2798671352061999E-2</v>
      </c>
      <c r="AE466" s="9">
        <f t="shared" si="112"/>
        <v>6.828066559767536E-3</v>
      </c>
      <c r="AF466" s="9">
        <f t="shared" si="114"/>
        <v>4.1446308009044074E-4</v>
      </c>
      <c r="AG466" s="26">
        <f t="shared" si="101"/>
        <v>1.2636581392019836E-2</v>
      </c>
    </row>
    <row r="467" spans="1:33" x14ac:dyDescent="0.2">
      <c r="A467" s="6" t="s">
        <v>1334</v>
      </c>
      <c r="B467" s="6" t="s">
        <v>802</v>
      </c>
      <c r="C467" s="6" t="s">
        <v>802</v>
      </c>
      <c r="D467" s="7" t="s">
        <v>803</v>
      </c>
      <c r="E467" s="7" t="s">
        <v>1346</v>
      </c>
      <c r="F467" s="7" t="s">
        <v>1164</v>
      </c>
      <c r="G467" s="7" t="s">
        <v>1165</v>
      </c>
      <c r="H467" s="7" t="s">
        <v>757</v>
      </c>
      <c r="I467" s="7" t="s">
        <v>81</v>
      </c>
      <c r="J467" s="7" t="s">
        <v>8</v>
      </c>
      <c r="K467" s="11">
        <v>2245667048</v>
      </c>
      <c r="L467" s="9">
        <v>1.43E-2</v>
      </c>
      <c r="M467" s="9">
        <v>0</v>
      </c>
      <c r="N467" s="7"/>
      <c r="O467" s="9">
        <v>1E-3</v>
      </c>
      <c r="P467" s="9">
        <v>2.4899999999999999E-2</v>
      </c>
      <c r="Q467" s="9">
        <v>5.62E-2</v>
      </c>
      <c r="R467" s="11">
        <v>20093312</v>
      </c>
      <c r="S467" s="11">
        <v>10655820</v>
      </c>
      <c r="T467" s="11">
        <v>0</v>
      </c>
      <c r="U467" s="11">
        <v>7323664</v>
      </c>
      <c r="V467" s="11">
        <v>894628</v>
      </c>
      <c r="W467" s="11">
        <v>1219200</v>
      </c>
      <c r="X467" s="11">
        <v>0</v>
      </c>
      <c r="Y467" s="11">
        <v>0</v>
      </c>
      <c r="Z467" s="11">
        <v>0</v>
      </c>
      <c r="AA467" s="9">
        <v>0</v>
      </c>
      <c r="AB467" s="28">
        <f t="shared" si="110"/>
        <v>20093312</v>
      </c>
      <c r="AC467" s="14">
        <f t="shared" si="113"/>
        <v>0.53031675415182922</v>
      </c>
      <c r="AD467" s="14">
        <f t="shared" si="111"/>
        <v>4.4523670363551815E-2</v>
      </c>
      <c r="AE467" s="9">
        <f t="shared" si="112"/>
        <v>4.7450578256870782E-3</v>
      </c>
      <c r="AF467" s="9">
        <f t="shared" si="114"/>
        <v>3.9837962657766175E-4</v>
      </c>
      <c r="AG467" s="26">
        <f t="shared" si="101"/>
        <v>8.9475917714049308E-3</v>
      </c>
    </row>
    <row r="468" spans="1:33" x14ac:dyDescent="0.2">
      <c r="A468" s="6" t="s">
        <v>1334</v>
      </c>
      <c r="B468" s="6" t="s">
        <v>1358</v>
      </c>
      <c r="C468" s="6" t="s">
        <v>1358</v>
      </c>
      <c r="D468" s="7" t="s">
        <v>1359</v>
      </c>
      <c r="E468" s="7" t="s">
        <v>1346</v>
      </c>
      <c r="F468" s="7" t="s">
        <v>1164</v>
      </c>
      <c r="G468" s="7" t="s">
        <v>1165</v>
      </c>
      <c r="H468" s="7" t="s">
        <v>757</v>
      </c>
      <c r="I468" s="7" t="s">
        <v>81</v>
      </c>
      <c r="J468" s="7" t="s">
        <v>8</v>
      </c>
      <c r="K468" s="11">
        <v>899370982</v>
      </c>
      <c r="L468" s="9">
        <v>1.4999999999999999E-2</v>
      </c>
      <c r="M468" s="9">
        <v>0</v>
      </c>
      <c r="N468" s="7"/>
      <c r="O468" s="9">
        <v>1E-3</v>
      </c>
      <c r="P468" s="9">
        <v>3.3500000000000002E-2</v>
      </c>
      <c r="Q468" s="9">
        <v>5.9499999999999997E-2</v>
      </c>
      <c r="R468" s="11">
        <v>10959096</v>
      </c>
      <c r="S468" s="11">
        <v>5571552</v>
      </c>
      <c r="T468" s="11">
        <v>0</v>
      </c>
      <c r="U468" s="11">
        <v>4371840</v>
      </c>
      <c r="V468" s="11">
        <v>364194</v>
      </c>
      <c r="W468" s="11">
        <v>651510</v>
      </c>
      <c r="X468" s="11">
        <v>0</v>
      </c>
      <c r="Y468" s="11">
        <v>0</v>
      </c>
      <c r="Z468" s="11">
        <v>0</v>
      </c>
      <c r="AA468" s="9">
        <v>0</v>
      </c>
      <c r="AB468" s="28">
        <f t="shared" si="110"/>
        <v>10959096</v>
      </c>
      <c r="AC468" s="14">
        <f t="shared" si="113"/>
        <v>0.50839521799973286</v>
      </c>
      <c r="AD468" s="14">
        <f t="shared" si="111"/>
        <v>3.3232120605568197E-2</v>
      </c>
      <c r="AE468" s="9">
        <f t="shared" si="112"/>
        <v>6.1949430340860166E-3</v>
      </c>
      <c r="AF468" s="9">
        <f t="shared" si="114"/>
        <v>4.0494301827496585E-4</v>
      </c>
      <c r="AG468" s="26">
        <f t="shared" si="101"/>
        <v>1.2185289740646758E-2</v>
      </c>
    </row>
    <row r="469" spans="1:33" x14ac:dyDescent="0.2">
      <c r="A469" s="6" t="s">
        <v>1334</v>
      </c>
      <c r="B469" s="6" t="s">
        <v>814</v>
      </c>
      <c r="C469" s="6" t="s">
        <v>814</v>
      </c>
      <c r="D469" s="7" t="s">
        <v>815</v>
      </c>
      <c r="E469" s="7" t="s">
        <v>1346</v>
      </c>
      <c r="F469" s="7" t="s">
        <v>1164</v>
      </c>
      <c r="G469" s="7" t="s">
        <v>1165</v>
      </c>
      <c r="H469" s="7" t="s">
        <v>757</v>
      </c>
      <c r="I469" s="7" t="s">
        <v>81</v>
      </c>
      <c r="J469" s="7" t="s">
        <v>8</v>
      </c>
      <c r="K469" s="11">
        <v>1741504590</v>
      </c>
      <c r="L469" s="9">
        <v>1.44E-2</v>
      </c>
      <c r="M469" s="9">
        <v>0</v>
      </c>
      <c r="N469" s="7"/>
      <c r="O469" s="9">
        <v>1E-3</v>
      </c>
      <c r="P469" s="9">
        <v>2.5000000000000001E-2</v>
      </c>
      <c r="Q469" s="9">
        <v>5.6399999999999999E-2</v>
      </c>
      <c r="R469" s="11">
        <v>15610733</v>
      </c>
      <c r="S469" s="11">
        <v>9393200</v>
      </c>
      <c r="T469" s="11">
        <v>0</v>
      </c>
      <c r="U469" s="11">
        <v>4870480</v>
      </c>
      <c r="V469" s="11">
        <v>695543</v>
      </c>
      <c r="W469" s="11">
        <v>651510</v>
      </c>
      <c r="X469" s="11">
        <v>0</v>
      </c>
      <c r="Y469" s="11">
        <v>0</v>
      </c>
      <c r="Z469" s="11">
        <v>0</v>
      </c>
      <c r="AA469" s="9">
        <v>0</v>
      </c>
      <c r="AB469" s="28">
        <f t="shared" si="110"/>
        <v>15610733</v>
      </c>
      <c r="AC469" s="14">
        <f t="shared" si="113"/>
        <v>0.60171421803191427</v>
      </c>
      <c r="AD469" s="14">
        <f t="shared" si="111"/>
        <v>4.4555435033063473E-2</v>
      </c>
      <c r="AE469" s="9">
        <f t="shared" si="112"/>
        <v>5.3937268118254E-3</v>
      </c>
      <c r="AF469" s="9">
        <f t="shared" si="114"/>
        <v>3.9939199930561192E-4</v>
      </c>
      <c r="AG469" s="26">
        <f t="shared" si="101"/>
        <v>8.9639344562393603E-3</v>
      </c>
    </row>
    <row r="470" spans="1:33" x14ac:dyDescent="0.2">
      <c r="A470" s="6" t="s">
        <v>1334</v>
      </c>
      <c r="B470" s="6" t="s">
        <v>808</v>
      </c>
      <c r="C470" s="6" t="s">
        <v>808</v>
      </c>
      <c r="D470" s="7" t="s">
        <v>809</v>
      </c>
      <c r="E470" s="7" t="s">
        <v>1346</v>
      </c>
      <c r="F470" s="7" t="s">
        <v>1164</v>
      </c>
      <c r="G470" s="7" t="s">
        <v>1165</v>
      </c>
      <c r="H470" s="7" t="s">
        <v>757</v>
      </c>
      <c r="I470" s="7" t="s">
        <v>81</v>
      </c>
      <c r="J470" s="7" t="s">
        <v>8</v>
      </c>
      <c r="K470" s="11">
        <v>2051558606.0000002</v>
      </c>
      <c r="L470" s="9">
        <v>1.44E-2</v>
      </c>
      <c r="M470" s="9">
        <v>0</v>
      </c>
      <c r="N470" s="7"/>
      <c r="O470" s="9">
        <v>1E-3</v>
      </c>
      <c r="P470" s="9">
        <v>2.5000000000000001E-2</v>
      </c>
      <c r="Q470" s="9">
        <v>5.6399999999999999E-2</v>
      </c>
      <c r="R470" s="11">
        <v>16855667</v>
      </c>
      <c r="S470" s="11">
        <v>10332704</v>
      </c>
      <c r="T470" s="11">
        <v>0</v>
      </c>
      <c r="U470" s="11">
        <v>5065152</v>
      </c>
      <c r="V470" s="11">
        <v>810111</v>
      </c>
      <c r="W470" s="11">
        <v>647700</v>
      </c>
      <c r="X470" s="11">
        <v>0</v>
      </c>
      <c r="Y470" s="11">
        <v>0</v>
      </c>
      <c r="Z470" s="11">
        <v>0</v>
      </c>
      <c r="AA470" s="9">
        <v>0</v>
      </c>
      <c r="AB470" s="28">
        <f t="shared" si="110"/>
        <v>16855667</v>
      </c>
      <c r="AC470" s="14">
        <f t="shared" si="113"/>
        <v>0.61301068655426094</v>
      </c>
      <c r="AD470" s="14">
        <f t="shared" si="111"/>
        <v>4.8061640040705594E-2</v>
      </c>
      <c r="AE470" s="9">
        <f t="shared" si="112"/>
        <v>5.0365141750184049E-3</v>
      </c>
      <c r="AF470" s="9">
        <f t="shared" si="114"/>
        <v>3.9487587516668775E-4</v>
      </c>
      <c r="AG470" s="26">
        <f t="shared" si="101"/>
        <v>8.216029973847112E-3</v>
      </c>
    </row>
    <row r="471" spans="1:33" x14ac:dyDescent="0.2">
      <c r="A471" s="6" t="s">
        <v>1334</v>
      </c>
      <c r="B471" s="6" t="s">
        <v>790</v>
      </c>
      <c r="C471" s="6" t="s">
        <v>790</v>
      </c>
      <c r="D471" s="7" t="s">
        <v>791</v>
      </c>
      <c r="E471" s="7" t="s">
        <v>1346</v>
      </c>
      <c r="F471" s="7" t="s">
        <v>1164</v>
      </c>
      <c r="G471" s="7" t="s">
        <v>1165</v>
      </c>
      <c r="H471" s="7" t="s">
        <v>757</v>
      </c>
      <c r="I471" s="7" t="s">
        <v>81</v>
      </c>
      <c r="J471" s="7" t="s">
        <v>8</v>
      </c>
      <c r="K471" s="11">
        <v>2811212316</v>
      </c>
      <c r="L471" s="9">
        <v>0.01</v>
      </c>
      <c r="M471" s="9">
        <v>0</v>
      </c>
      <c r="N471" s="7"/>
      <c r="O471" s="9">
        <v>1E-3</v>
      </c>
      <c r="P471" s="9">
        <v>8.5000000000000006E-3</v>
      </c>
      <c r="Q471" s="9">
        <v>7.7499999999999999E-2</v>
      </c>
      <c r="R471" s="11">
        <v>10458036</v>
      </c>
      <c r="S471" s="11">
        <v>8150685</v>
      </c>
      <c r="T471" s="11">
        <v>0</v>
      </c>
      <c r="U471" s="11">
        <v>0</v>
      </c>
      <c r="V471" s="11">
        <v>1088151</v>
      </c>
      <c r="W471" s="11">
        <v>1219200</v>
      </c>
      <c r="X471" s="11">
        <v>0</v>
      </c>
      <c r="Y471" s="11">
        <v>0</v>
      </c>
      <c r="Z471" s="11">
        <v>0</v>
      </c>
      <c r="AA471" s="9">
        <v>0</v>
      </c>
      <c r="AB471" s="28">
        <f t="shared" si="110"/>
        <v>10458036</v>
      </c>
      <c r="AC471" s="14">
        <f t="shared" si="113"/>
        <v>0.77937052425522346</v>
      </c>
      <c r="AD471" s="14">
        <f t="shared" si="111"/>
        <v>0.10404926890670485</v>
      </c>
      <c r="AE471" s="9">
        <f t="shared" si="112"/>
        <v>2.8993487804568939E-3</v>
      </c>
      <c r="AF471" s="9">
        <f t="shared" si="114"/>
        <v>3.8707535315166141E-4</v>
      </c>
      <c r="AG471" s="26">
        <f t="shared" si="101"/>
        <v>3.7201160298274676E-3</v>
      </c>
    </row>
    <row r="472" spans="1:33" x14ac:dyDescent="0.2">
      <c r="A472" s="6" t="s">
        <v>1334</v>
      </c>
      <c r="B472" s="6" t="s">
        <v>816</v>
      </c>
      <c r="C472" s="6" t="s">
        <v>816</v>
      </c>
      <c r="D472" s="7" t="s">
        <v>817</v>
      </c>
      <c r="E472" s="7" t="s">
        <v>1346</v>
      </c>
      <c r="F472" s="7" t="s">
        <v>1164</v>
      </c>
      <c r="G472" s="7" t="s">
        <v>1165</v>
      </c>
      <c r="H472" s="7" t="s">
        <v>757</v>
      </c>
      <c r="I472" s="7" t="s">
        <v>81</v>
      </c>
      <c r="J472" s="7" t="s">
        <v>8</v>
      </c>
      <c r="K472" s="11">
        <v>3987455578</v>
      </c>
      <c r="L472" s="9">
        <v>1.44E-2</v>
      </c>
      <c r="M472" s="9">
        <v>0</v>
      </c>
      <c r="N472" s="7"/>
      <c r="O472" s="9">
        <v>1E-3</v>
      </c>
      <c r="P472" s="9">
        <v>2.5100000000000001E-2</v>
      </c>
      <c r="Q472" s="9">
        <v>5.6500000000000002E-2</v>
      </c>
      <c r="R472" s="11">
        <v>40879677</v>
      </c>
      <c r="S472" s="11">
        <v>23974464</v>
      </c>
      <c r="T472" s="11">
        <v>0</v>
      </c>
      <c r="U472" s="11">
        <v>14628368</v>
      </c>
      <c r="V472" s="11">
        <v>1625335</v>
      </c>
      <c r="W472" s="11">
        <v>651510</v>
      </c>
      <c r="X472" s="11">
        <v>0</v>
      </c>
      <c r="Y472" s="11">
        <v>0</v>
      </c>
      <c r="Z472" s="11">
        <v>0</v>
      </c>
      <c r="AA472" s="9">
        <v>0</v>
      </c>
      <c r="AB472" s="28">
        <f t="shared" si="110"/>
        <v>40879677</v>
      </c>
      <c r="AC472" s="14">
        <f t="shared" si="113"/>
        <v>0.58646412494893241</v>
      </c>
      <c r="AD472" s="14">
        <f t="shared" si="111"/>
        <v>3.9758998095801981E-2</v>
      </c>
      <c r="AE472" s="9">
        <f t="shared" si="112"/>
        <v>6.0124717457103165E-3</v>
      </c>
      <c r="AF472" s="9">
        <f t="shared" si="114"/>
        <v>4.0761206443714769E-4</v>
      </c>
      <c r="AG472" s="26">
        <f t="shared" si="101"/>
        <v>1.0252070825702876E-2</v>
      </c>
    </row>
    <row r="473" spans="1:33" x14ac:dyDescent="0.2">
      <c r="A473" s="6" t="s">
        <v>1334</v>
      </c>
      <c r="B473" s="6" t="s">
        <v>810</v>
      </c>
      <c r="C473" s="6" t="s">
        <v>810</v>
      </c>
      <c r="D473" s="7" t="s">
        <v>811</v>
      </c>
      <c r="E473" s="7" t="s">
        <v>1346</v>
      </c>
      <c r="F473" s="7" t="s">
        <v>1164</v>
      </c>
      <c r="G473" s="7" t="s">
        <v>1165</v>
      </c>
      <c r="H473" s="7" t="s">
        <v>757</v>
      </c>
      <c r="I473" s="7" t="s">
        <v>81</v>
      </c>
      <c r="J473" s="7" t="s">
        <v>30</v>
      </c>
      <c r="K473" s="11">
        <v>3987007</v>
      </c>
      <c r="L473" s="9">
        <v>1.43E-2</v>
      </c>
      <c r="M473" s="9">
        <v>0</v>
      </c>
      <c r="N473" s="7"/>
      <c r="O473" s="9">
        <v>1E-3</v>
      </c>
      <c r="P473" s="9">
        <v>2.4899999999999999E-2</v>
      </c>
      <c r="Q473" s="9">
        <v>5.62E-2</v>
      </c>
      <c r="R473" s="11">
        <v>207500</v>
      </c>
      <c r="S473" s="11">
        <v>24078</v>
      </c>
      <c r="T473" s="11">
        <v>0</v>
      </c>
      <c r="U473" s="11">
        <v>14529</v>
      </c>
      <c r="V473" s="11">
        <v>1660</v>
      </c>
      <c r="W473" s="11">
        <v>167234</v>
      </c>
      <c r="X473" s="11">
        <v>0</v>
      </c>
      <c r="Y473" s="11">
        <v>0</v>
      </c>
      <c r="Z473" s="11">
        <v>0</v>
      </c>
      <c r="AA473" s="9">
        <v>0</v>
      </c>
      <c r="AB473" s="28">
        <f t="shared" si="110"/>
        <v>207501</v>
      </c>
      <c r="AC473" s="14">
        <f t="shared" si="113"/>
        <v>0.11603799499761447</v>
      </c>
      <c r="AD473" s="14">
        <f t="shared" si="111"/>
        <v>7.9999614459689353E-3</v>
      </c>
      <c r="AE473" s="9">
        <f t="shared" si="112"/>
        <v>6.0391165603672125E-3</v>
      </c>
      <c r="AF473" s="9">
        <f t="shared" si="114"/>
        <v>4.1635241673766812E-4</v>
      </c>
      <c r="AG473" s="26">
        <f t="shared" si="101"/>
        <v>5.2044302906917396E-2</v>
      </c>
    </row>
    <row r="474" spans="1:33" x14ac:dyDescent="0.2">
      <c r="A474" s="6" t="s">
        <v>1334</v>
      </c>
      <c r="B474" s="6" t="s">
        <v>800</v>
      </c>
      <c r="C474" s="6" t="s">
        <v>800</v>
      </c>
      <c r="D474" s="7" t="s">
        <v>801</v>
      </c>
      <c r="E474" s="7" t="s">
        <v>1346</v>
      </c>
      <c r="F474" s="7" t="s">
        <v>1164</v>
      </c>
      <c r="G474" s="7" t="s">
        <v>1165</v>
      </c>
      <c r="H474" s="7" t="s">
        <v>757</v>
      </c>
      <c r="I474" s="7" t="s">
        <v>81</v>
      </c>
      <c r="J474" s="7" t="s">
        <v>30</v>
      </c>
      <c r="K474" s="11">
        <v>11318212</v>
      </c>
      <c r="L474" s="9">
        <v>0.01</v>
      </c>
      <c r="M474" s="9">
        <v>0</v>
      </c>
      <c r="N474" s="7"/>
      <c r="O474" s="9">
        <v>1E-3</v>
      </c>
      <c r="P474" s="9">
        <v>1.8499999999999999E-2</v>
      </c>
      <c r="Q474" s="9">
        <v>8.8499999999999995E-2</v>
      </c>
      <c r="R474" s="11">
        <v>207832</v>
      </c>
      <c r="S474" s="11">
        <v>34169</v>
      </c>
      <c r="T474" s="11">
        <v>0</v>
      </c>
      <c r="U474" s="11">
        <v>0</v>
      </c>
      <c r="V474" s="11">
        <v>4703</v>
      </c>
      <c r="W474" s="11">
        <v>168961</v>
      </c>
      <c r="X474" s="11">
        <v>0</v>
      </c>
      <c r="Y474" s="11">
        <v>0</v>
      </c>
      <c r="Z474" s="11">
        <v>0</v>
      </c>
      <c r="AA474" s="9">
        <v>0</v>
      </c>
      <c r="AB474" s="28">
        <f t="shared" si="110"/>
        <v>207833</v>
      </c>
      <c r="AC474" s="14">
        <f t="shared" si="113"/>
        <v>0.16440603753975547</v>
      </c>
      <c r="AD474" s="14">
        <f t="shared" si="111"/>
        <v>2.2628745194459014E-2</v>
      </c>
      <c r="AE474" s="9">
        <f t="shared" si="112"/>
        <v>3.0189397406586837E-3</v>
      </c>
      <c r="AF474" s="9">
        <f t="shared" si="114"/>
        <v>4.1552499635101375E-4</v>
      </c>
      <c r="AG474" s="26">
        <f t="shared" si="101"/>
        <v>1.8362706052864181E-2</v>
      </c>
    </row>
    <row r="475" spans="1:33" x14ac:dyDescent="0.2">
      <c r="A475" s="6" t="s">
        <v>1334</v>
      </c>
      <c r="B475" s="6" t="s">
        <v>794</v>
      </c>
      <c r="C475" s="6" t="s">
        <v>794</v>
      </c>
      <c r="D475" s="7" t="s">
        <v>795</v>
      </c>
      <c r="E475" s="7" t="s">
        <v>1346</v>
      </c>
      <c r="F475" s="7" t="s">
        <v>1164</v>
      </c>
      <c r="G475" s="7" t="s">
        <v>1165</v>
      </c>
      <c r="H475" s="7" t="s">
        <v>757</v>
      </c>
      <c r="I475" s="7" t="s">
        <v>81</v>
      </c>
      <c r="J475" s="7" t="s">
        <v>8</v>
      </c>
      <c r="K475" s="11">
        <v>1341135914</v>
      </c>
      <c r="L475" s="9">
        <v>0.01</v>
      </c>
      <c r="M475" s="9">
        <v>0</v>
      </c>
      <c r="N475" s="7"/>
      <c r="O475" s="9">
        <v>1E-3</v>
      </c>
      <c r="P475" s="9">
        <v>8.5000000000000006E-3</v>
      </c>
      <c r="Q475" s="9">
        <v>8.9499999999999996E-2</v>
      </c>
      <c r="R475" s="11">
        <v>5771073</v>
      </c>
      <c r="S475" s="11">
        <v>4025422</v>
      </c>
      <c r="T475" s="11">
        <v>0</v>
      </c>
      <c r="U475" s="11">
        <v>0</v>
      </c>
      <c r="V475" s="11">
        <v>526451</v>
      </c>
      <c r="W475" s="11">
        <v>1219200</v>
      </c>
      <c r="X475" s="11">
        <v>0</v>
      </c>
      <c r="Y475" s="11">
        <v>0</v>
      </c>
      <c r="Z475" s="11">
        <v>0</v>
      </c>
      <c r="AA475" s="9">
        <v>0</v>
      </c>
      <c r="AB475" s="28">
        <f t="shared" si="110"/>
        <v>5771073</v>
      </c>
      <c r="AC475" s="14">
        <f t="shared" si="113"/>
        <v>0.69751708217865205</v>
      </c>
      <c r="AD475" s="14">
        <f t="shared" si="111"/>
        <v>9.1222377537071533E-2</v>
      </c>
      <c r="AE475" s="9">
        <f t="shared" si="112"/>
        <v>3.0015019044520195E-3</v>
      </c>
      <c r="AF475" s="9">
        <f t="shared" si="114"/>
        <v>3.9254112465740738E-4</v>
      </c>
      <c r="AG475" s="26">
        <f t="shared" ref="AG475:AG538" si="115">+AB475/K475+AA475</f>
        <v>4.3031231508725374E-3</v>
      </c>
    </row>
    <row r="476" spans="1:33" x14ac:dyDescent="0.2">
      <c r="A476" s="6" t="s">
        <v>1334</v>
      </c>
      <c r="B476" s="6" t="s">
        <v>798</v>
      </c>
      <c r="C476" s="6" t="s">
        <v>798</v>
      </c>
      <c r="D476" s="7" t="s">
        <v>799</v>
      </c>
      <c r="E476" s="7" t="s">
        <v>1346</v>
      </c>
      <c r="F476" s="7" t="s">
        <v>1164</v>
      </c>
      <c r="G476" s="7" t="s">
        <v>1165</v>
      </c>
      <c r="H476" s="7" t="s">
        <v>757</v>
      </c>
      <c r="I476" s="7" t="s">
        <v>81</v>
      </c>
      <c r="J476" s="7" t="s">
        <v>8</v>
      </c>
      <c r="K476" s="11">
        <v>910873799</v>
      </c>
      <c r="L476" s="9">
        <v>0.01</v>
      </c>
      <c r="M476" s="9">
        <v>0</v>
      </c>
      <c r="N476" s="7"/>
      <c r="O476" s="9">
        <v>1E-3</v>
      </c>
      <c r="P476" s="9">
        <v>8.5000000000000006E-3</v>
      </c>
      <c r="Q476" s="9">
        <v>8.9499999999999996E-2</v>
      </c>
      <c r="R476" s="11">
        <v>4431757</v>
      </c>
      <c r="S476" s="11">
        <v>2848980</v>
      </c>
      <c r="T476" s="11">
        <v>0</v>
      </c>
      <c r="U476" s="11">
        <v>0</v>
      </c>
      <c r="V476" s="11">
        <v>363577</v>
      </c>
      <c r="W476" s="11">
        <v>1219200</v>
      </c>
      <c r="X476" s="11">
        <v>0</v>
      </c>
      <c r="Y476" s="11">
        <v>0</v>
      </c>
      <c r="Z476" s="11">
        <v>0</v>
      </c>
      <c r="AA476" s="9">
        <v>0</v>
      </c>
      <c r="AB476" s="28">
        <f t="shared" si="110"/>
        <v>4431757</v>
      </c>
      <c r="AC476" s="14">
        <f t="shared" si="113"/>
        <v>0.64285564393535111</v>
      </c>
      <c r="AD476" s="14">
        <f t="shared" si="111"/>
        <v>8.2039019738672489E-2</v>
      </c>
      <c r="AE476" s="9">
        <f t="shared" si="112"/>
        <v>3.1277439345908774E-3</v>
      </c>
      <c r="AF476" s="9">
        <f t="shared" si="114"/>
        <v>3.9915189173204003E-4</v>
      </c>
      <c r="AG476" s="26">
        <f t="shared" si="115"/>
        <v>4.8653907982262644E-3</v>
      </c>
    </row>
    <row r="477" spans="1:33" x14ac:dyDescent="0.2">
      <c r="A477" s="6" t="s">
        <v>1334</v>
      </c>
      <c r="B477" s="6" t="s">
        <v>788</v>
      </c>
      <c r="C477" s="6" t="s">
        <v>788</v>
      </c>
      <c r="D477" s="7" t="s">
        <v>789</v>
      </c>
      <c r="E477" s="7" t="s">
        <v>1346</v>
      </c>
      <c r="F477" s="7" t="s">
        <v>1164</v>
      </c>
      <c r="G477" s="7" t="s">
        <v>1165</v>
      </c>
      <c r="H477" s="7" t="s">
        <v>757</v>
      </c>
      <c r="I477" s="7" t="s">
        <v>81</v>
      </c>
      <c r="J477" s="7" t="s">
        <v>8</v>
      </c>
      <c r="K477" s="11">
        <v>1882864278.0000002</v>
      </c>
      <c r="L477" s="9">
        <v>0.01</v>
      </c>
      <c r="M477" s="9">
        <v>0</v>
      </c>
      <c r="N477" s="7"/>
      <c r="O477" s="9">
        <v>1E-3</v>
      </c>
      <c r="P477" s="9">
        <v>8.5000000000000006E-3</v>
      </c>
      <c r="Q477" s="9">
        <v>7.1499999999999994E-2</v>
      </c>
      <c r="R477" s="11">
        <v>7093337</v>
      </c>
      <c r="S477" s="11">
        <v>5191299</v>
      </c>
      <c r="T477" s="11">
        <v>0</v>
      </c>
      <c r="U477" s="11">
        <v>0</v>
      </c>
      <c r="V477" s="11">
        <v>682838</v>
      </c>
      <c r="W477" s="11">
        <v>1219200</v>
      </c>
      <c r="X477" s="11">
        <v>0</v>
      </c>
      <c r="Y477" s="11">
        <v>0</v>
      </c>
      <c r="Z477" s="11">
        <v>0</v>
      </c>
      <c r="AA477" s="9">
        <v>0</v>
      </c>
      <c r="AB477" s="28">
        <f t="shared" si="110"/>
        <v>7093337</v>
      </c>
      <c r="AC477" s="14">
        <f t="shared" si="113"/>
        <v>0.73185568372121612</v>
      </c>
      <c r="AD477" s="14">
        <f t="shared" si="111"/>
        <v>9.6264705878206541E-2</v>
      </c>
      <c r="AE477" s="9">
        <f t="shared" si="112"/>
        <v>2.7571286261345702E-3</v>
      </c>
      <c r="AF477" s="9">
        <f t="shared" si="114"/>
        <v>3.626591719745824E-4</v>
      </c>
      <c r="AG477" s="26">
        <f t="shared" si="115"/>
        <v>3.7673118996843589E-3</v>
      </c>
    </row>
    <row r="478" spans="1:33" x14ac:dyDescent="0.2">
      <c r="A478" s="6" t="s">
        <v>1334</v>
      </c>
      <c r="B478" s="6" t="s">
        <v>750</v>
      </c>
      <c r="C478" s="6" t="s">
        <v>750</v>
      </c>
      <c r="D478" s="7" t="s">
        <v>751</v>
      </c>
      <c r="E478" s="7" t="s">
        <v>1181</v>
      </c>
      <c r="F478" s="7" t="s">
        <v>1160</v>
      </c>
      <c r="G478" s="7" t="s">
        <v>1166</v>
      </c>
      <c r="H478" s="7" t="s">
        <v>1339</v>
      </c>
      <c r="I478" s="7" t="s">
        <v>1345</v>
      </c>
      <c r="J478" s="7" t="s">
        <v>8</v>
      </c>
      <c r="K478" s="11">
        <v>3535656015</v>
      </c>
      <c r="L478" s="9">
        <v>1.2999999999999999E-2</v>
      </c>
      <c r="M478" s="9">
        <v>0</v>
      </c>
      <c r="N478" s="7"/>
      <c r="O478" s="9">
        <v>1E-3</v>
      </c>
      <c r="P478" s="9">
        <v>3.1449999999999999E-2</v>
      </c>
      <c r="Q478" s="9">
        <v>4.5449999999999997E-2</v>
      </c>
      <c r="R478" s="11">
        <v>58524702</v>
      </c>
      <c r="S478" s="11">
        <v>20027066</v>
      </c>
      <c r="T478" s="11">
        <v>0</v>
      </c>
      <c r="U478" s="11">
        <v>30040590</v>
      </c>
      <c r="V478" s="11">
        <v>2145758</v>
      </c>
      <c r="W478" s="11">
        <v>2967787</v>
      </c>
      <c r="X478" s="11">
        <v>3343501</v>
      </c>
      <c r="Y478" s="11">
        <v>0</v>
      </c>
      <c r="Z478" s="11">
        <v>0</v>
      </c>
      <c r="AA478" s="9">
        <v>2.0822800332924202E-3</v>
      </c>
      <c r="AB478" s="28">
        <f t="shared" si="110"/>
        <v>55181201</v>
      </c>
      <c r="AC478" s="14">
        <f t="shared" si="113"/>
        <v>0.36293276762859872</v>
      </c>
      <c r="AD478" s="14">
        <f t="shared" si="111"/>
        <v>3.8885670502169754E-2</v>
      </c>
      <c r="AE478" s="9">
        <f t="shared" si="112"/>
        <v>5.6643140381969536E-3</v>
      </c>
      <c r="AF478" s="9">
        <f t="shared" si="114"/>
        <v>6.0689105243740742E-4</v>
      </c>
      <c r="AG478" s="26">
        <f t="shared" si="115"/>
        <v>1.7689341570357699E-2</v>
      </c>
    </row>
    <row r="479" spans="1:33" x14ac:dyDescent="0.2">
      <c r="A479" s="6" t="s">
        <v>1334</v>
      </c>
      <c r="B479" s="6" t="s">
        <v>752</v>
      </c>
      <c r="C479" s="6" t="s">
        <v>752</v>
      </c>
      <c r="D479" s="7" t="s">
        <v>753</v>
      </c>
      <c r="E479" s="7" t="s">
        <v>1181</v>
      </c>
      <c r="F479" s="7" t="s">
        <v>1160</v>
      </c>
      <c r="G479" s="7" t="s">
        <v>1166</v>
      </c>
      <c r="H479" s="7" t="s">
        <v>159</v>
      </c>
      <c r="I479" s="7" t="s">
        <v>1345</v>
      </c>
      <c r="J479" s="7" t="s">
        <v>8</v>
      </c>
      <c r="K479" s="11">
        <v>5890753368</v>
      </c>
      <c r="L479" s="9">
        <v>1.2999999999999999E-2</v>
      </c>
      <c r="M479" s="9">
        <v>0</v>
      </c>
      <c r="N479" s="7"/>
      <c r="O479" s="9">
        <v>1E-3</v>
      </c>
      <c r="P479" s="9">
        <v>3.1449999999999999E-2</v>
      </c>
      <c r="Q479" s="9">
        <v>4.5449999999999997E-2</v>
      </c>
      <c r="R479" s="11">
        <v>101850716</v>
      </c>
      <c r="S479" s="11">
        <v>32987439</v>
      </c>
      <c r="T479" s="11">
        <v>0</v>
      </c>
      <c r="U479" s="11">
        <v>49481169</v>
      </c>
      <c r="V479" s="11">
        <v>3574601</v>
      </c>
      <c r="W479" s="11">
        <v>4372089</v>
      </c>
      <c r="X479" s="11">
        <v>11435418</v>
      </c>
      <c r="Y479" s="11">
        <v>7215813</v>
      </c>
      <c r="Z479" s="11">
        <v>0</v>
      </c>
      <c r="AA479" s="9">
        <v>2.1339308034059199E-3</v>
      </c>
      <c r="AB479" s="28">
        <f t="shared" si="110"/>
        <v>90415298</v>
      </c>
      <c r="AC479" s="14">
        <f t="shared" si="113"/>
        <v>0.36484355777934835</v>
      </c>
      <c r="AD479" s="14">
        <f t="shared" si="111"/>
        <v>3.9535356063306895E-2</v>
      </c>
      <c r="AE479" s="9">
        <f t="shared" si="112"/>
        <v>5.5998676127226379E-3</v>
      </c>
      <c r="AF479" s="9">
        <f t="shared" si="114"/>
        <v>6.0681559330222497E-4</v>
      </c>
      <c r="AG479" s="26">
        <f t="shared" si="115"/>
        <v>1.7482612432339464E-2</v>
      </c>
    </row>
    <row r="480" spans="1:33" x14ac:dyDescent="0.2">
      <c r="A480" s="6" t="s">
        <v>1334</v>
      </c>
      <c r="B480" s="6" t="s">
        <v>772</v>
      </c>
      <c r="C480" s="6" t="s">
        <v>772</v>
      </c>
      <c r="D480" s="7" t="s">
        <v>773</v>
      </c>
      <c r="E480" s="7" t="s">
        <v>1346</v>
      </c>
      <c r="F480" s="7" t="s">
        <v>1164</v>
      </c>
      <c r="G480" s="7" t="s">
        <v>1165</v>
      </c>
      <c r="H480" s="7" t="s">
        <v>757</v>
      </c>
      <c r="I480" s="7" t="s">
        <v>81</v>
      </c>
      <c r="J480" s="7" t="s">
        <v>8</v>
      </c>
      <c r="K480" s="11">
        <v>3452499554</v>
      </c>
      <c r="L480" s="9">
        <v>2.1999999999999999E-2</v>
      </c>
      <c r="M480" s="9">
        <v>0</v>
      </c>
      <c r="N480" s="7"/>
      <c r="O480" s="9">
        <v>1E-3</v>
      </c>
      <c r="P480" s="9">
        <v>8.5000000000000006E-3</v>
      </c>
      <c r="Q480" s="9">
        <v>0.10150000000000001</v>
      </c>
      <c r="R480" s="11">
        <v>11543526</v>
      </c>
      <c r="S480" s="11">
        <v>9192890</v>
      </c>
      <c r="T480" s="11">
        <v>0</v>
      </c>
      <c r="U480" s="11">
        <v>0</v>
      </c>
      <c r="V480" s="11">
        <v>1233036</v>
      </c>
      <c r="W480" s="11">
        <v>1117600</v>
      </c>
      <c r="X480" s="11">
        <v>0</v>
      </c>
      <c r="Y480" s="11">
        <v>0</v>
      </c>
      <c r="Z480" s="11">
        <v>0</v>
      </c>
      <c r="AA480" s="9">
        <v>0</v>
      </c>
      <c r="AB480" s="28">
        <f t="shared" si="110"/>
        <v>11543526</v>
      </c>
      <c r="AC480" s="14">
        <f t="shared" si="113"/>
        <v>0.79636759166999749</v>
      </c>
      <c r="AD480" s="14">
        <f t="shared" si="111"/>
        <v>0.10681623621759938</v>
      </c>
      <c r="AE480" s="9">
        <f t="shared" si="112"/>
        <v>2.6626766654753923E-3</v>
      </c>
      <c r="AF480" s="9">
        <f t="shared" si="114"/>
        <v>3.5714298603498095E-4</v>
      </c>
      <c r="AG480" s="26">
        <f t="shared" si="115"/>
        <v>3.3435271516909803E-3</v>
      </c>
    </row>
    <row r="481" spans="1:33" x14ac:dyDescent="0.2">
      <c r="A481" s="6" t="s">
        <v>1334</v>
      </c>
      <c r="B481" s="6" t="s">
        <v>743</v>
      </c>
      <c r="C481" s="6" t="s">
        <v>743</v>
      </c>
      <c r="D481" s="7" t="s">
        <v>744</v>
      </c>
      <c r="E481" s="7" t="s">
        <v>1181</v>
      </c>
      <c r="F481" s="7" t="s">
        <v>1160</v>
      </c>
      <c r="G481" s="7" t="s">
        <v>673</v>
      </c>
      <c r="H481" s="7" t="s">
        <v>6</v>
      </c>
      <c r="I481" s="7" t="s">
        <v>1345</v>
      </c>
      <c r="J481" s="7" t="s">
        <v>8</v>
      </c>
      <c r="K481" s="11">
        <v>5429472301</v>
      </c>
      <c r="L481" s="9">
        <v>1.2999999999999999E-2</v>
      </c>
      <c r="M481" s="9" t="s">
        <v>745</v>
      </c>
      <c r="N481" s="7" t="s">
        <v>9</v>
      </c>
      <c r="O481" s="9">
        <v>1E-3</v>
      </c>
      <c r="P481" s="9">
        <v>3.1850000000000003E-2</v>
      </c>
      <c r="Q481" s="9">
        <v>4.5850000000000002E-2</v>
      </c>
      <c r="R481" s="11">
        <v>133980543</v>
      </c>
      <c r="S481" s="11">
        <v>46542747</v>
      </c>
      <c r="T481" s="11">
        <v>0</v>
      </c>
      <c r="U481" s="11">
        <v>69540332</v>
      </c>
      <c r="V481" s="11">
        <v>4380493</v>
      </c>
      <c r="W481" s="11">
        <v>6183420</v>
      </c>
      <c r="X481" s="11">
        <v>7333552</v>
      </c>
      <c r="Y481" s="11">
        <v>0</v>
      </c>
      <c r="Z481" s="11">
        <v>0</v>
      </c>
      <c r="AA481" s="9">
        <v>1.9886652428883299E-4</v>
      </c>
      <c r="AB481" s="28">
        <f t="shared" si="110"/>
        <v>126646992</v>
      </c>
      <c r="AC481" s="14">
        <f t="shared" si="113"/>
        <v>0.36749982186706809</v>
      </c>
      <c r="AD481" s="14">
        <f t="shared" si="111"/>
        <v>3.4588211933213542E-2</v>
      </c>
      <c r="AE481" s="9">
        <f t="shared" si="112"/>
        <v>8.5722413560205026E-3</v>
      </c>
      <c r="AF481" s="9">
        <f t="shared" si="114"/>
        <v>8.0679903260455E-4</v>
      </c>
      <c r="AG481" s="26">
        <f t="shared" si="115"/>
        <v>2.3524704649786621E-2</v>
      </c>
    </row>
    <row r="482" spans="1:33" x14ac:dyDescent="0.2">
      <c r="A482" s="6" t="s">
        <v>1334</v>
      </c>
      <c r="B482" s="6" t="s">
        <v>746</v>
      </c>
      <c r="C482" s="6" t="s">
        <v>746</v>
      </c>
      <c r="D482" s="7" t="s">
        <v>747</v>
      </c>
      <c r="E482" s="7" t="s">
        <v>1181</v>
      </c>
      <c r="F482" s="7" t="s">
        <v>1164</v>
      </c>
      <c r="G482" s="7" t="s">
        <v>673</v>
      </c>
      <c r="H482" s="7" t="s">
        <v>159</v>
      </c>
      <c r="I482" s="7" t="s">
        <v>1345</v>
      </c>
      <c r="J482" s="7" t="s">
        <v>8</v>
      </c>
      <c r="K482" s="11">
        <v>2475751702</v>
      </c>
      <c r="L482" s="9">
        <v>1.2999999999999999E-2</v>
      </c>
      <c r="M482" s="9">
        <v>0</v>
      </c>
      <c r="N482" s="7"/>
      <c r="O482" s="9">
        <v>1E-3</v>
      </c>
      <c r="P482" s="9">
        <v>2.9950000000000001E-2</v>
      </c>
      <c r="Q482" s="9">
        <v>4.3950000000000003E-2</v>
      </c>
      <c r="R482" s="11">
        <v>43706455</v>
      </c>
      <c r="S482" s="11">
        <v>15171319</v>
      </c>
      <c r="T482" s="11">
        <v>0</v>
      </c>
      <c r="U482" s="11">
        <v>22632637</v>
      </c>
      <c r="V482" s="11">
        <v>1989673</v>
      </c>
      <c r="W482" s="11">
        <v>3662957</v>
      </c>
      <c r="X482" s="11">
        <v>249870</v>
      </c>
      <c r="Y482" s="11">
        <v>127485</v>
      </c>
      <c r="Z482" s="11">
        <v>0</v>
      </c>
      <c r="AA482" s="9">
        <v>9.3502674720858303E-4</v>
      </c>
      <c r="AB482" s="28">
        <f t="shared" si="110"/>
        <v>43456586</v>
      </c>
      <c r="AC482" s="14">
        <f t="shared" si="113"/>
        <v>0.34911437819804803</v>
      </c>
      <c r="AD482" s="14">
        <f t="shared" si="111"/>
        <v>4.5785303981311372E-2</v>
      </c>
      <c r="AE482" s="9">
        <f t="shared" si="112"/>
        <v>6.1279646855312954E-3</v>
      </c>
      <c r="AF482" s="9">
        <f t="shared" si="114"/>
        <v>8.0366419556237071E-4</v>
      </c>
      <c r="AG482" s="26">
        <f t="shared" si="115"/>
        <v>1.8487912185960065E-2</v>
      </c>
    </row>
    <row r="483" spans="1:33" x14ac:dyDescent="0.2">
      <c r="A483" s="6" t="s">
        <v>1334</v>
      </c>
      <c r="B483" s="6" t="s">
        <v>748</v>
      </c>
      <c r="C483" s="6" t="s">
        <v>748</v>
      </c>
      <c r="D483" s="7" t="s">
        <v>749</v>
      </c>
      <c r="E483" s="7" t="s">
        <v>1181</v>
      </c>
      <c r="F483" s="7" t="s">
        <v>1164</v>
      </c>
      <c r="G483" s="7" t="s">
        <v>673</v>
      </c>
      <c r="H483" s="7" t="s">
        <v>159</v>
      </c>
      <c r="I483" s="7" t="s">
        <v>1345</v>
      </c>
      <c r="J483" s="7" t="s">
        <v>8</v>
      </c>
      <c r="K483" s="11">
        <v>2982439088</v>
      </c>
      <c r="L483" s="9">
        <v>1.2999999999999999E-2</v>
      </c>
      <c r="M483" s="9">
        <v>0</v>
      </c>
      <c r="N483" s="7"/>
      <c r="O483" s="9">
        <v>1E-3</v>
      </c>
      <c r="P483" s="9">
        <v>2.9950000000000001E-2</v>
      </c>
      <c r="Q483" s="9">
        <v>4.3950000000000003E-2</v>
      </c>
      <c r="R483" s="11">
        <v>46142050</v>
      </c>
      <c r="S483" s="11">
        <v>15874002</v>
      </c>
      <c r="T483" s="11">
        <v>0</v>
      </c>
      <c r="U483" s="11">
        <v>23661234</v>
      </c>
      <c r="V483" s="11">
        <v>2396063</v>
      </c>
      <c r="W483" s="11">
        <v>4066545</v>
      </c>
      <c r="X483" s="11">
        <v>144206</v>
      </c>
      <c r="Y483" s="11">
        <v>94225</v>
      </c>
      <c r="Z483" s="11">
        <v>0</v>
      </c>
      <c r="AA483" s="9">
        <v>1.1268961701886701E-3</v>
      </c>
      <c r="AB483" s="28">
        <f t="shared" si="110"/>
        <v>45997844</v>
      </c>
      <c r="AC483" s="14">
        <f t="shared" si="113"/>
        <v>0.3451031748357597</v>
      </c>
      <c r="AD483" s="14">
        <f t="shared" si="111"/>
        <v>5.2090767558583835E-2</v>
      </c>
      <c r="AE483" s="9">
        <f t="shared" si="112"/>
        <v>5.3224899257355764E-3</v>
      </c>
      <c r="AF483" s="9">
        <f t="shared" si="114"/>
        <v>8.0339042283903968E-4</v>
      </c>
      <c r="AG483" s="26">
        <f t="shared" si="115"/>
        <v>1.6549790869052675E-2</v>
      </c>
    </row>
    <row r="484" spans="1:33" x14ac:dyDescent="0.2">
      <c r="A484" s="6" t="s">
        <v>1334</v>
      </c>
      <c r="B484" s="6" t="s">
        <v>760</v>
      </c>
      <c r="C484" s="6" t="s">
        <v>760</v>
      </c>
      <c r="D484" s="7" t="s">
        <v>761</v>
      </c>
      <c r="E484" s="7" t="s">
        <v>1346</v>
      </c>
      <c r="F484" s="7" t="s">
        <v>1164</v>
      </c>
      <c r="G484" s="7" t="s">
        <v>1165</v>
      </c>
      <c r="H484" s="7" t="s">
        <v>757</v>
      </c>
      <c r="I484" s="7" t="s">
        <v>81</v>
      </c>
      <c r="J484" s="7" t="s">
        <v>8</v>
      </c>
      <c r="K484" s="11">
        <v>2886385882</v>
      </c>
      <c r="L484" s="9">
        <v>2.1999999999999999E-2</v>
      </c>
      <c r="M484" s="9">
        <v>0</v>
      </c>
      <c r="N484" s="7"/>
      <c r="O484" s="9">
        <v>1E-3</v>
      </c>
      <c r="P484" s="9">
        <v>8.5000000000000006E-3</v>
      </c>
      <c r="Q484" s="9">
        <v>0.10150000000000001</v>
      </c>
      <c r="R484" s="11">
        <v>9700745</v>
      </c>
      <c r="S484" s="11">
        <v>7556656</v>
      </c>
      <c r="T484" s="11">
        <v>0</v>
      </c>
      <c r="U484" s="11">
        <v>0</v>
      </c>
      <c r="V484" s="11">
        <v>1013789</v>
      </c>
      <c r="W484" s="11">
        <v>1130300</v>
      </c>
      <c r="X484" s="11">
        <v>0</v>
      </c>
      <c r="Y484" s="11">
        <v>0</v>
      </c>
      <c r="Z484" s="11">
        <v>0</v>
      </c>
      <c r="AA484" s="9">
        <v>0</v>
      </c>
      <c r="AB484" s="28">
        <f t="shared" si="110"/>
        <v>9700745</v>
      </c>
      <c r="AC484" s="14">
        <f t="shared" si="113"/>
        <v>0.77897687239485214</v>
      </c>
      <c r="AD484" s="14">
        <f t="shared" si="111"/>
        <v>0.10450630338185367</v>
      </c>
      <c r="AE484" s="9">
        <f t="shared" si="112"/>
        <v>2.6180338696653867E-3</v>
      </c>
      <c r="AF484" s="9">
        <f t="shared" si="114"/>
        <v>3.5123127725996827E-4</v>
      </c>
      <c r="AG484" s="26">
        <f t="shared" si="115"/>
        <v>3.36086212882883E-3</v>
      </c>
    </row>
    <row r="485" spans="1:33" x14ac:dyDescent="0.2">
      <c r="A485" s="6" t="s">
        <v>1334</v>
      </c>
      <c r="B485" s="6" t="s">
        <v>674</v>
      </c>
      <c r="C485" s="6" t="s">
        <v>675</v>
      </c>
      <c r="D485" s="7" t="s">
        <v>676</v>
      </c>
      <c r="E485" s="7" t="s">
        <v>1181</v>
      </c>
      <c r="F485" s="7" t="s">
        <v>1160</v>
      </c>
      <c r="G485" s="7" t="s">
        <v>673</v>
      </c>
      <c r="H485" s="7" t="s">
        <v>341</v>
      </c>
      <c r="I485" s="7" t="s">
        <v>7</v>
      </c>
      <c r="J485" s="7" t="s">
        <v>30</v>
      </c>
      <c r="K485" s="11">
        <v>64063329</v>
      </c>
      <c r="L485" s="9">
        <v>5.4999999999999997E-3</v>
      </c>
      <c r="M485" s="9">
        <v>0</v>
      </c>
      <c r="N485" s="7"/>
      <c r="O485" s="9">
        <v>1E-3</v>
      </c>
      <c r="P485" s="9">
        <v>2.0250000000000001E-2</v>
      </c>
      <c r="Q485" s="9">
        <v>2.6749999999999999E-2</v>
      </c>
      <c r="R485" s="11">
        <v>694510</v>
      </c>
      <c r="S485" s="11">
        <v>256189</v>
      </c>
      <c r="T485" s="11">
        <v>0</v>
      </c>
      <c r="U485" s="11">
        <v>383961</v>
      </c>
      <c r="V485" s="11">
        <v>4090</v>
      </c>
      <c r="W485" s="11">
        <v>45530</v>
      </c>
      <c r="X485" s="11">
        <v>4739</v>
      </c>
      <c r="Y485" s="11">
        <v>0</v>
      </c>
      <c r="Z485" s="11">
        <v>0</v>
      </c>
      <c r="AA485" s="9">
        <v>0</v>
      </c>
      <c r="AB485" s="28">
        <f t="shared" si="110"/>
        <v>689770</v>
      </c>
      <c r="AC485" s="14">
        <f t="shared" si="113"/>
        <v>0.37141220986705714</v>
      </c>
      <c r="AD485" s="14">
        <f t="shared" si="111"/>
        <v>5.9295127361294348E-3</v>
      </c>
      <c r="AE485" s="9">
        <f t="shared" si="112"/>
        <v>3.9989960559183553E-3</v>
      </c>
      <c r="AF485" s="9">
        <f t="shared" si="114"/>
        <v>6.3843076278474387E-5</v>
      </c>
      <c r="AG485" s="26">
        <f t="shared" si="115"/>
        <v>1.0767002133154836E-2</v>
      </c>
    </row>
    <row r="486" spans="1:33" x14ac:dyDescent="0.2">
      <c r="A486" s="6" t="s">
        <v>1334</v>
      </c>
      <c r="B486" s="6" t="s">
        <v>674</v>
      </c>
      <c r="C486" s="6" t="s">
        <v>1369</v>
      </c>
      <c r="D486" s="7" t="s">
        <v>1370</v>
      </c>
      <c r="E486" s="7" t="s">
        <v>1181</v>
      </c>
      <c r="F486" s="7" t="s">
        <v>1160</v>
      </c>
      <c r="G486" s="7" t="s">
        <v>673</v>
      </c>
      <c r="H486" s="7" t="s">
        <v>341</v>
      </c>
      <c r="I486" s="7" t="s">
        <v>7</v>
      </c>
      <c r="J486" s="7" t="s">
        <v>30</v>
      </c>
      <c r="K486" s="11">
        <v>44887230</v>
      </c>
      <c r="L486" s="9">
        <v>5.4999999999999997E-3</v>
      </c>
      <c r="M486" s="9">
        <v>0</v>
      </c>
      <c r="N486" s="7"/>
      <c r="O486" s="9">
        <v>1E-3</v>
      </c>
      <c r="P486" s="9">
        <v>2.0250000000000001E-2</v>
      </c>
      <c r="Q486" s="9">
        <v>2.6749999999999999E-2</v>
      </c>
      <c r="R486" s="11">
        <v>53645</v>
      </c>
      <c r="S486" s="11">
        <v>0</v>
      </c>
      <c r="T486" s="11">
        <v>0</v>
      </c>
      <c r="U486" s="11">
        <v>0</v>
      </c>
      <c r="V486" s="11">
        <v>4037</v>
      </c>
      <c r="W486" s="11">
        <v>44931</v>
      </c>
      <c r="X486" s="11">
        <v>4677</v>
      </c>
      <c r="Y486" s="11">
        <v>0</v>
      </c>
      <c r="Z486" s="11">
        <v>0</v>
      </c>
      <c r="AA486" s="9">
        <v>0</v>
      </c>
      <c r="AB486" s="28">
        <f t="shared" si="110"/>
        <v>48968</v>
      </c>
      <c r="AC486" s="14">
        <f t="shared" ref="AC486:AC494" si="116">+S486/AB486</f>
        <v>0</v>
      </c>
      <c r="AD486" s="14">
        <f t="shared" si="111"/>
        <v>8.2441594510700864E-2</v>
      </c>
      <c r="AE486" s="9">
        <f t="shared" si="112"/>
        <v>0</v>
      </c>
      <c r="AF486" s="9">
        <f t="shared" si="114"/>
        <v>8.9936491959962772E-5</v>
      </c>
      <c r="AG486" s="26">
        <f t="shared" si="115"/>
        <v>1.0909116022530239E-3</v>
      </c>
    </row>
    <row r="487" spans="1:33" x14ac:dyDescent="0.2">
      <c r="A487" s="6" t="s">
        <v>1334</v>
      </c>
      <c r="B487" s="6" t="s">
        <v>1382</v>
      </c>
      <c r="C487" s="6" t="s">
        <v>1382</v>
      </c>
      <c r="D487" s="7" t="s">
        <v>1383</v>
      </c>
      <c r="E487" s="7" t="s">
        <v>1346</v>
      </c>
      <c r="F487" s="7" t="s">
        <v>1164</v>
      </c>
      <c r="G487" s="7" t="s">
        <v>1165</v>
      </c>
      <c r="H487" s="7" t="s">
        <v>757</v>
      </c>
      <c r="I487" s="7" t="s">
        <v>81</v>
      </c>
      <c r="J487" s="7" t="s">
        <v>8</v>
      </c>
      <c r="K487" s="11">
        <v>1770413365</v>
      </c>
      <c r="L487" s="9">
        <v>1.4500000000000001E-2</v>
      </c>
      <c r="M487" s="9">
        <v>0</v>
      </c>
      <c r="N487" s="7"/>
      <c r="O487" s="9">
        <v>1E-3</v>
      </c>
      <c r="P487" s="9">
        <v>2.52E-2</v>
      </c>
      <c r="Q487" s="9">
        <v>5.67E-2</v>
      </c>
      <c r="R487" s="11">
        <v>22245452</v>
      </c>
      <c r="S487" s="11">
        <v>11902224</v>
      </c>
      <c r="T487" s="11">
        <v>0</v>
      </c>
      <c r="U487" s="11">
        <v>9011584</v>
      </c>
      <c r="V487" s="11">
        <v>680134</v>
      </c>
      <c r="W487" s="11">
        <v>651510</v>
      </c>
      <c r="X487" s="11">
        <v>0</v>
      </c>
      <c r="Y487" s="11">
        <v>0</v>
      </c>
      <c r="Z487" s="11">
        <v>0</v>
      </c>
      <c r="AA487" s="9">
        <v>0</v>
      </c>
      <c r="AB487" s="28">
        <f t="shared" si="110"/>
        <v>22245452</v>
      </c>
      <c r="AC487" s="14">
        <f t="shared" si="116"/>
        <v>0.53504078047054293</v>
      </c>
      <c r="AD487" s="14">
        <f t="shared" si="111"/>
        <v>3.0574069701977735E-2</v>
      </c>
      <c r="AE487" s="9">
        <f t="shared" si="112"/>
        <v>6.7228502875654695E-3</v>
      </c>
      <c r="AF487" s="9">
        <f t="shared" si="114"/>
        <v>3.8416677903919911E-4</v>
      </c>
      <c r="AG487" s="26">
        <f t="shared" si="115"/>
        <v>1.2565117525533366E-2</v>
      </c>
    </row>
    <row r="488" spans="1:33" x14ac:dyDescent="0.2">
      <c r="A488" s="6" t="s">
        <v>1334</v>
      </c>
      <c r="B488" s="6" t="s">
        <v>727</v>
      </c>
      <c r="C488" s="6" t="s">
        <v>730</v>
      </c>
      <c r="D488" s="7" t="s">
        <v>731</v>
      </c>
      <c r="E488" s="7" t="s">
        <v>1181</v>
      </c>
      <c r="F488" s="7" t="s">
        <v>1160</v>
      </c>
      <c r="G488" s="7" t="s">
        <v>1166</v>
      </c>
      <c r="H488" s="7" t="s">
        <v>17</v>
      </c>
      <c r="I488" s="7" t="s">
        <v>7</v>
      </c>
      <c r="J488" s="7" t="s">
        <v>27</v>
      </c>
      <c r="K488" s="11">
        <v>7086264</v>
      </c>
      <c r="L488" s="9">
        <v>1.35E-2</v>
      </c>
      <c r="M488" s="9">
        <v>0</v>
      </c>
      <c r="N488" s="7">
        <v>0</v>
      </c>
      <c r="O488" s="9">
        <v>1E-3</v>
      </c>
      <c r="P488" s="9">
        <v>3.1350000000000003E-2</v>
      </c>
      <c r="Q488" s="9">
        <v>4.5850000000000002E-2</v>
      </c>
      <c r="R488" s="11">
        <v>157578</v>
      </c>
      <c r="S488" s="11">
        <v>55895</v>
      </c>
      <c r="T488" s="11">
        <v>0</v>
      </c>
      <c r="U488" s="11">
        <v>77238</v>
      </c>
      <c r="V488" s="11">
        <v>6088</v>
      </c>
      <c r="W488" s="11">
        <v>8756</v>
      </c>
      <c r="X488" s="11">
        <v>6207</v>
      </c>
      <c r="Y488" s="11">
        <v>3394</v>
      </c>
      <c r="Z488" s="11">
        <v>0</v>
      </c>
      <c r="AA488" s="9">
        <v>3.7000000000000002E-3</v>
      </c>
      <c r="AB488" s="28">
        <f t="shared" si="110"/>
        <v>147977</v>
      </c>
      <c r="AC488" s="14">
        <f t="shared" si="116"/>
        <v>0.37772761983281183</v>
      </c>
      <c r="AD488" s="14">
        <f t="shared" si="111"/>
        <v>4.1141528751089694E-2</v>
      </c>
      <c r="AE488" s="9">
        <v>7.887795317814859E-3</v>
      </c>
      <c r="AF488" s="9">
        <f t="shared" si="114"/>
        <v>8.5912689676817013E-4</v>
      </c>
      <c r="AG488" s="26">
        <f t="shared" si="115"/>
        <v>2.458223074951766E-2</v>
      </c>
    </row>
    <row r="489" spans="1:33" x14ac:dyDescent="0.2">
      <c r="A489" s="6" t="s">
        <v>1334</v>
      </c>
      <c r="B489" s="6" t="s">
        <v>727</v>
      </c>
      <c r="C489" s="6" t="s">
        <v>728</v>
      </c>
      <c r="D489" s="7" t="s">
        <v>729</v>
      </c>
      <c r="E489" s="7" t="s">
        <v>1181</v>
      </c>
      <c r="F489" s="7" t="s">
        <v>1160</v>
      </c>
      <c r="G489" s="7" t="s">
        <v>1166</v>
      </c>
      <c r="H489" s="7" t="s">
        <v>17</v>
      </c>
      <c r="I489" s="7" t="s">
        <v>7</v>
      </c>
      <c r="J489" s="7" t="s">
        <v>8</v>
      </c>
      <c r="K489" s="11">
        <v>3875425043.9999995</v>
      </c>
      <c r="L489" s="9">
        <v>1.35E-2</v>
      </c>
      <c r="M489" s="9">
        <v>0</v>
      </c>
      <c r="N489" s="7"/>
      <c r="O489" s="9">
        <v>1E-3</v>
      </c>
      <c r="P489" s="9">
        <v>3.1350000000000003E-2</v>
      </c>
      <c r="Q489" s="9">
        <v>4.5850000000000002E-2</v>
      </c>
      <c r="R489" s="11">
        <v>80620878</v>
      </c>
      <c r="S489" s="11">
        <v>27338601</v>
      </c>
      <c r="T489" s="11">
        <v>0</v>
      </c>
      <c r="U489" s="11">
        <v>42986132</v>
      </c>
      <c r="V489" s="11">
        <v>2977532</v>
      </c>
      <c r="W489" s="11">
        <v>4282580</v>
      </c>
      <c r="X489" s="11">
        <v>3036032</v>
      </c>
      <c r="Y489" s="11">
        <v>1660166</v>
      </c>
      <c r="Z489" s="11">
        <v>0</v>
      </c>
      <c r="AA489" s="9">
        <v>3.7288033336578298E-3</v>
      </c>
      <c r="AB489" s="28">
        <f t="shared" si="110"/>
        <v>77584845</v>
      </c>
      <c r="AC489" s="14">
        <f t="shared" si="116"/>
        <v>0.35237037594133236</v>
      </c>
      <c r="AD489" s="14">
        <f t="shared" si="111"/>
        <v>3.837775276859804E-2</v>
      </c>
      <c r="AE489" s="9">
        <f t="shared" ref="AE489:AE520" si="117">+S489/K489</f>
        <v>7.0543490558090133E-3</v>
      </c>
      <c r="AF489" s="9">
        <f t="shared" si="114"/>
        <v>7.68311079738174E-4</v>
      </c>
      <c r="AG489" s="26">
        <f t="shared" si="115"/>
        <v>2.3748502881225705E-2</v>
      </c>
    </row>
    <row r="490" spans="1:33" x14ac:dyDescent="0.2">
      <c r="A490" s="6" t="s">
        <v>1334</v>
      </c>
      <c r="B490" s="6" t="s">
        <v>1347</v>
      </c>
      <c r="C490" s="6" t="s">
        <v>1347</v>
      </c>
      <c r="D490" s="7" t="s">
        <v>689</v>
      </c>
      <c r="E490" s="7" t="s">
        <v>1181</v>
      </c>
      <c r="F490" s="7" t="s">
        <v>1160</v>
      </c>
      <c r="G490" s="7" t="s">
        <v>1166</v>
      </c>
      <c r="H490" s="7" t="s">
        <v>1339</v>
      </c>
      <c r="I490" s="7" t="s">
        <v>81</v>
      </c>
      <c r="J490" s="7" t="s">
        <v>8</v>
      </c>
      <c r="K490" s="11">
        <v>47963581403</v>
      </c>
      <c r="L490" s="9">
        <v>8.0000000000000002E-3</v>
      </c>
      <c r="M490" s="9">
        <v>0</v>
      </c>
      <c r="N490" s="7"/>
      <c r="O490" s="9">
        <v>1E-3</v>
      </c>
      <c r="P490" s="9">
        <v>2.2450000000000001E-2</v>
      </c>
      <c r="Q490" s="9">
        <v>3.1449999999999999E-2</v>
      </c>
      <c r="R490" s="11">
        <v>832922479</v>
      </c>
      <c r="S490" s="11">
        <v>309559194</v>
      </c>
      <c r="T490" s="11">
        <v>0</v>
      </c>
      <c r="U490" s="11">
        <v>459501920</v>
      </c>
      <c r="V490" s="11">
        <v>29021173</v>
      </c>
      <c r="W490" s="11">
        <v>22884399</v>
      </c>
      <c r="X490" s="11">
        <v>11955793</v>
      </c>
      <c r="Y490" s="11">
        <v>6318052</v>
      </c>
      <c r="Z490" s="11">
        <v>0</v>
      </c>
      <c r="AA490" s="9">
        <v>7.9524748523383305E-4</v>
      </c>
      <c r="AB490" s="28">
        <f t="shared" si="110"/>
        <v>820966686</v>
      </c>
      <c r="AC490" s="14">
        <f t="shared" si="116"/>
        <v>0.37706669378786462</v>
      </c>
      <c r="AD490" s="14">
        <f t="shared" si="111"/>
        <v>3.5350000791627735E-2</v>
      </c>
      <c r="AE490" s="9">
        <f t="shared" si="117"/>
        <v>6.4540466942828809E-3</v>
      </c>
      <c r="AF490" s="9">
        <f t="shared" si="114"/>
        <v>6.0506684761836408E-4</v>
      </c>
      <c r="AG490" s="26">
        <f t="shared" si="115"/>
        <v>1.7911706723380938E-2</v>
      </c>
    </row>
    <row r="491" spans="1:33" x14ac:dyDescent="0.2">
      <c r="A491" s="6" t="s">
        <v>1334</v>
      </c>
      <c r="B491" s="6" t="s">
        <v>1337</v>
      </c>
      <c r="C491" s="6" t="s">
        <v>1338</v>
      </c>
      <c r="D491" s="7" t="s">
        <v>690</v>
      </c>
      <c r="E491" s="7" t="s">
        <v>1181</v>
      </c>
      <c r="F491" s="7" t="s">
        <v>1160</v>
      </c>
      <c r="G491" s="7" t="s">
        <v>1166</v>
      </c>
      <c r="H491" s="7" t="s">
        <v>1339</v>
      </c>
      <c r="I491" s="7" t="s">
        <v>81</v>
      </c>
      <c r="J491" s="7" t="s">
        <v>8</v>
      </c>
      <c r="K491" s="11">
        <v>103744821980</v>
      </c>
      <c r="L491" s="9">
        <v>8.0000000000000002E-3</v>
      </c>
      <c r="M491" s="9">
        <v>0</v>
      </c>
      <c r="N491" s="7"/>
      <c r="O491" s="9">
        <v>1E-3</v>
      </c>
      <c r="P491" s="9">
        <v>2.2450000000000001E-2</v>
      </c>
      <c r="Q491" s="9">
        <v>3.1449999999999999E-2</v>
      </c>
      <c r="R491" s="11">
        <v>1810480690</v>
      </c>
      <c r="S491" s="11">
        <v>663860616</v>
      </c>
      <c r="T491" s="11">
        <v>0</v>
      </c>
      <c r="U491" s="11">
        <v>997698409</v>
      </c>
      <c r="V491" s="11">
        <v>62236941</v>
      </c>
      <c r="W491" s="11">
        <v>51882803</v>
      </c>
      <c r="X491" s="11">
        <v>34801921</v>
      </c>
      <c r="Y491" s="11">
        <v>17456482</v>
      </c>
      <c r="Z491" s="11">
        <v>0</v>
      </c>
      <c r="AA491" s="9">
        <v>9.2127262796174998E-4</v>
      </c>
      <c r="AB491" s="28">
        <f t="shared" si="110"/>
        <v>1775678769</v>
      </c>
      <c r="AC491" s="14">
        <f t="shared" si="116"/>
        <v>0.37386301373297548</v>
      </c>
      <c r="AD491" s="14">
        <f t="shared" si="111"/>
        <v>3.5049662183577079E-2</v>
      </c>
      <c r="AE491" s="9">
        <f t="shared" si="117"/>
        <v>6.3989759038574432E-3</v>
      </c>
      <c r="AF491" s="9">
        <f t="shared" si="114"/>
        <v>5.9990407050867643E-4</v>
      </c>
      <c r="AG491" s="26">
        <f t="shared" si="115"/>
        <v>1.8037102942291234E-2</v>
      </c>
    </row>
    <row r="492" spans="1:33" x14ac:dyDescent="0.2">
      <c r="A492" s="6" t="s">
        <v>1334</v>
      </c>
      <c r="B492" s="6" t="s">
        <v>1337</v>
      </c>
      <c r="C492" s="6" t="s">
        <v>1340</v>
      </c>
      <c r="D492" s="7" t="s">
        <v>1341</v>
      </c>
      <c r="E492" s="7" t="s">
        <v>1181</v>
      </c>
      <c r="F492" s="7" t="s">
        <v>1160</v>
      </c>
      <c r="G492" s="7" t="s">
        <v>1166</v>
      </c>
      <c r="H492" s="7" t="s">
        <v>1339</v>
      </c>
      <c r="I492" s="7" t="s">
        <v>81</v>
      </c>
      <c r="J492" s="7" t="s">
        <v>8</v>
      </c>
      <c r="K492" s="11">
        <v>1665009968</v>
      </c>
      <c r="L492" s="9">
        <v>8.0000000000000002E-3</v>
      </c>
      <c r="M492" s="9">
        <v>0</v>
      </c>
      <c r="N492" s="7"/>
      <c r="O492" s="9">
        <v>1E-3</v>
      </c>
      <c r="P492" s="9">
        <v>2.2450000000000001E-2</v>
      </c>
      <c r="Q492" s="9">
        <v>3.1449999999999999E-2</v>
      </c>
      <c r="R492" s="11">
        <v>37248917</v>
      </c>
      <c r="S492" s="11">
        <v>17252076</v>
      </c>
      <c r="T492" s="11">
        <v>0</v>
      </c>
      <c r="U492" s="11">
        <v>16126740</v>
      </c>
      <c r="V492" s="11">
        <v>1617382</v>
      </c>
      <c r="W492" s="11">
        <v>1348304</v>
      </c>
      <c r="X492" s="11">
        <v>904415</v>
      </c>
      <c r="Y492" s="11">
        <v>453650</v>
      </c>
      <c r="Z492" s="11">
        <v>0</v>
      </c>
      <c r="AA492" s="9">
        <v>9.2127262796174998E-4</v>
      </c>
      <c r="AB492" s="28">
        <f t="shared" si="110"/>
        <v>36344502</v>
      </c>
      <c r="AC492" s="14">
        <f t="shared" si="116"/>
        <v>0.47468186522407158</v>
      </c>
      <c r="AD492" s="14">
        <f t="shared" si="111"/>
        <v>4.4501421425446962E-2</v>
      </c>
      <c r="AE492" s="9">
        <f t="shared" si="117"/>
        <v>1.0361545174845464E-2</v>
      </c>
      <c r="AF492" s="9">
        <f t="shared" si="114"/>
        <v>9.7139478506713662E-4</v>
      </c>
      <c r="AG492" s="26">
        <f t="shared" si="115"/>
        <v>2.2749671675720482E-2</v>
      </c>
    </row>
    <row r="493" spans="1:33" x14ac:dyDescent="0.2">
      <c r="A493" s="6" t="s">
        <v>1334</v>
      </c>
      <c r="B493" s="6" t="s">
        <v>1348</v>
      </c>
      <c r="C493" s="6" t="s">
        <v>1371</v>
      </c>
      <c r="D493" s="7" t="s">
        <v>695</v>
      </c>
      <c r="E493" s="7" t="s">
        <v>1181</v>
      </c>
      <c r="F493" s="7" t="s">
        <v>1160</v>
      </c>
      <c r="G493" s="7" t="s">
        <v>1166</v>
      </c>
      <c r="H493" s="7" t="s">
        <v>180</v>
      </c>
      <c r="I493" s="7" t="s">
        <v>81</v>
      </c>
      <c r="J493" s="7" t="s">
        <v>8</v>
      </c>
      <c r="K493" s="11">
        <v>37326076201</v>
      </c>
      <c r="L493" s="9">
        <v>8.0000000000000002E-3</v>
      </c>
      <c r="M493" s="9">
        <v>0</v>
      </c>
      <c r="N493" s="7"/>
      <c r="O493" s="9">
        <v>1E-3</v>
      </c>
      <c r="P493" s="9">
        <v>2.2450000000000001E-2</v>
      </c>
      <c r="Q493" s="9">
        <v>3.1449999999999999E-2</v>
      </c>
      <c r="R493" s="11">
        <v>626570471</v>
      </c>
      <c r="S493" s="11">
        <v>214137313</v>
      </c>
      <c r="T493" s="11">
        <v>0</v>
      </c>
      <c r="U493" s="11">
        <v>327258962</v>
      </c>
      <c r="V493" s="11">
        <v>22124714</v>
      </c>
      <c r="W493" s="11">
        <v>20612144</v>
      </c>
      <c r="X493" s="11">
        <v>42437337</v>
      </c>
      <c r="Y493" s="11">
        <v>34491963</v>
      </c>
      <c r="Z493" s="11">
        <v>0</v>
      </c>
      <c r="AA493" s="9">
        <v>1.5341527863318299E-3</v>
      </c>
      <c r="AB493" s="28">
        <f t="shared" si="110"/>
        <v>584133133</v>
      </c>
      <c r="AC493" s="14">
        <f t="shared" si="116"/>
        <v>0.36658991059149526</v>
      </c>
      <c r="AD493" s="14">
        <f t="shared" si="111"/>
        <v>3.7876149716711924E-2</v>
      </c>
      <c r="AE493" s="9">
        <f t="shared" si="117"/>
        <v>5.736936072435684E-3</v>
      </c>
      <c r="AF493" s="9">
        <f t="shared" si="114"/>
        <v>5.9274148937753224E-4</v>
      </c>
      <c r="AG493" s="26">
        <f t="shared" si="115"/>
        <v>1.7183618051699063E-2</v>
      </c>
    </row>
    <row r="494" spans="1:33" x14ac:dyDescent="0.2">
      <c r="A494" s="6" t="s">
        <v>1334</v>
      </c>
      <c r="B494" s="6" t="s">
        <v>1348</v>
      </c>
      <c r="C494" s="6" t="s">
        <v>1349</v>
      </c>
      <c r="D494" s="7" t="s">
        <v>1350</v>
      </c>
      <c r="E494" s="7" t="s">
        <v>1181</v>
      </c>
      <c r="F494" s="7" t="s">
        <v>1160</v>
      </c>
      <c r="G494" s="7" t="s">
        <v>1166</v>
      </c>
      <c r="H494" s="7" t="s">
        <v>180</v>
      </c>
      <c r="I494" s="7" t="s">
        <v>81</v>
      </c>
      <c r="J494" s="7" t="s">
        <v>8</v>
      </c>
      <c r="K494" s="11">
        <v>1116117293</v>
      </c>
      <c r="L494" s="9">
        <v>8.0000000000000002E-3</v>
      </c>
      <c r="M494" s="9">
        <v>0</v>
      </c>
      <c r="N494" s="7"/>
      <c r="O494" s="9">
        <v>1E-3</v>
      </c>
      <c r="P494" s="9">
        <v>2.2450000000000001E-2</v>
      </c>
      <c r="Q494" s="9">
        <v>3.1449999999999999E-2</v>
      </c>
      <c r="R494" s="11">
        <v>24991353</v>
      </c>
      <c r="S494" s="11">
        <v>11215691</v>
      </c>
      <c r="T494" s="11">
        <v>0</v>
      </c>
      <c r="U494" s="11">
        <v>9314564</v>
      </c>
      <c r="V494" s="11">
        <v>1158808</v>
      </c>
      <c r="W494" s="11">
        <v>1079586</v>
      </c>
      <c r="X494" s="11">
        <v>2222705</v>
      </c>
      <c r="Y494" s="11">
        <v>1806557</v>
      </c>
      <c r="Z494" s="11">
        <v>0</v>
      </c>
      <c r="AA494" s="9">
        <v>1.5341527863318299E-3</v>
      </c>
      <c r="AB494" s="28">
        <f t="shared" si="110"/>
        <v>22768649</v>
      </c>
      <c r="AC494" s="14">
        <f t="shared" si="116"/>
        <v>0.49259360974821126</v>
      </c>
      <c r="AD494" s="14">
        <f t="shared" si="111"/>
        <v>5.089489499355012E-2</v>
      </c>
      <c r="AE494" s="9">
        <f t="shared" si="117"/>
        <v>1.0048846183409147E-2</v>
      </c>
      <c r="AF494" s="9">
        <f t="shared" si="114"/>
        <v>1.038249301635003E-3</v>
      </c>
      <c r="AG494" s="26">
        <f t="shared" si="115"/>
        <v>2.1934023967254388E-2</v>
      </c>
    </row>
    <row r="495" spans="1:33" x14ac:dyDescent="0.2">
      <c r="A495" s="6" t="s">
        <v>1334</v>
      </c>
      <c r="B495" s="6" t="s">
        <v>1343</v>
      </c>
      <c r="C495" s="6" t="s">
        <v>1344</v>
      </c>
      <c r="D495" s="7" t="s">
        <v>714</v>
      </c>
      <c r="E495" s="7" t="s">
        <v>1181</v>
      </c>
      <c r="F495" s="7" t="s">
        <v>1160</v>
      </c>
      <c r="G495" s="7" t="s">
        <v>1166</v>
      </c>
      <c r="H495" s="7" t="s">
        <v>159</v>
      </c>
      <c r="I495" s="7" t="s">
        <v>7</v>
      </c>
      <c r="J495" s="7" t="s">
        <v>8</v>
      </c>
      <c r="K495" s="11">
        <v>20591628625</v>
      </c>
      <c r="L495" s="9">
        <v>8.0000000000000002E-3</v>
      </c>
      <c r="M495" s="9">
        <v>0</v>
      </c>
      <c r="N495" s="7"/>
      <c r="O495" s="9">
        <v>1E-3</v>
      </c>
      <c r="P495" s="9">
        <v>2.2849999999999999E-2</v>
      </c>
      <c r="Q495" s="9">
        <v>3.1850000000000003E-2</v>
      </c>
      <c r="R495" s="11">
        <v>431699992</v>
      </c>
      <c r="S495" s="11">
        <v>141114376</v>
      </c>
      <c r="T495" s="11">
        <v>0</v>
      </c>
      <c r="U495" s="11">
        <v>212484016</v>
      </c>
      <c r="V495" s="11">
        <v>12338313</v>
      </c>
      <c r="W495" s="11">
        <v>15004652</v>
      </c>
      <c r="X495" s="11">
        <v>50758635</v>
      </c>
      <c r="Y495" s="11">
        <v>46791689</v>
      </c>
      <c r="Z495" s="11">
        <v>0</v>
      </c>
      <c r="AA495" s="9">
        <v>2.55095301871908E-3</v>
      </c>
      <c r="AB495" s="28">
        <f t="shared" si="110"/>
        <v>380941357</v>
      </c>
      <c r="AC495" s="14">
        <f t="shared" ref="AC495:AC526" si="118">+S495/AB495</f>
        <v>0.37043595662940842</v>
      </c>
      <c r="AD495" s="14">
        <f t="shared" si="111"/>
        <v>3.238900889409075E-2</v>
      </c>
      <c r="AE495" s="9">
        <f t="shared" si="117"/>
        <v>6.852997330608181E-3</v>
      </c>
      <c r="AF495" s="9">
        <f t="shared" si="114"/>
        <v>5.9919073059720165E-4</v>
      </c>
      <c r="AG495" s="26">
        <f t="shared" si="115"/>
        <v>2.1050769810165317E-2</v>
      </c>
    </row>
    <row r="496" spans="1:33" x14ac:dyDescent="0.2">
      <c r="A496" s="6" t="s">
        <v>1334</v>
      </c>
      <c r="B496" s="6" t="s">
        <v>764</v>
      </c>
      <c r="C496" s="6" t="s">
        <v>764</v>
      </c>
      <c r="D496" s="7" t="s">
        <v>765</v>
      </c>
      <c r="E496" s="7" t="s">
        <v>1346</v>
      </c>
      <c r="F496" s="7" t="s">
        <v>1164</v>
      </c>
      <c r="G496" s="7" t="s">
        <v>1165</v>
      </c>
      <c r="H496" s="7" t="s">
        <v>757</v>
      </c>
      <c r="I496" s="7" t="s">
        <v>81</v>
      </c>
      <c r="J496" s="7" t="s">
        <v>8</v>
      </c>
      <c r="K496" s="11">
        <v>2607405738</v>
      </c>
      <c r="L496" s="9">
        <v>2.1999999999999999E-2</v>
      </c>
      <c r="M496" s="9">
        <v>0</v>
      </c>
      <c r="N496" s="7"/>
      <c r="O496" s="9">
        <v>1E-3</v>
      </c>
      <c r="P496" s="9">
        <v>8.5000000000000006E-3</v>
      </c>
      <c r="Q496" s="9">
        <v>0.10150000000000001</v>
      </c>
      <c r="R496" s="11">
        <v>9770915</v>
      </c>
      <c r="S496" s="11">
        <v>7615740</v>
      </c>
      <c r="T496" s="11">
        <v>0</v>
      </c>
      <c r="U496" s="11">
        <v>0</v>
      </c>
      <c r="V496" s="11">
        <v>1018525</v>
      </c>
      <c r="W496" s="11">
        <v>1136650</v>
      </c>
      <c r="X496" s="11">
        <v>0</v>
      </c>
      <c r="Y496" s="11">
        <v>0</v>
      </c>
      <c r="Z496" s="11">
        <v>0</v>
      </c>
      <c r="AA496" s="9">
        <v>0</v>
      </c>
      <c r="AB496" s="28">
        <f t="shared" si="110"/>
        <v>9770915</v>
      </c>
      <c r="AC496" s="14">
        <f t="shared" si="118"/>
        <v>0.77942956212391568</v>
      </c>
      <c r="AD496" s="14">
        <f t="shared" si="111"/>
        <v>0.10424049334171877</v>
      </c>
      <c r="AE496" s="9">
        <f t="shared" si="117"/>
        <v>2.920811245065995E-3</v>
      </c>
      <c r="AF496" s="9">
        <f t="shared" si="114"/>
        <v>3.9062773589708193E-4</v>
      </c>
      <c r="AG496" s="26">
        <f t="shared" si="115"/>
        <v>3.7473703680251701E-3</v>
      </c>
    </row>
    <row r="497" spans="1:33" x14ac:dyDescent="0.2">
      <c r="A497" s="6" t="s">
        <v>1334</v>
      </c>
      <c r="B497" s="6" t="s">
        <v>708</v>
      </c>
      <c r="C497" s="6" t="s">
        <v>708</v>
      </c>
      <c r="D497" s="7" t="s">
        <v>709</v>
      </c>
      <c r="E497" s="7" t="s">
        <v>1181</v>
      </c>
      <c r="F497" s="7" t="s">
        <v>1160</v>
      </c>
      <c r="G497" s="7" t="s">
        <v>1166</v>
      </c>
      <c r="H497" s="7" t="s">
        <v>1339</v>
      </c>
      <c r="I497" s="7" t="s">
        <v>7</v>
      </c>
      <c r="J497" s="7" t="s">
        <v>8</v>
      </c>
      <c r="K497" s="11">
        <v>3445197561</v>
      </c>
      <c r="L497" s="9">
        <v>1.2999999999999999E-2</v>
      </c>
      <c r="M497" s="9">
        <v>0</v>
      </c>
      <c r="N497" s="7"/>
      <c r="O497" s="9">
        <v>1E-3</v>
      </c>
      <c r="P497" s="9">
        <v>2.9749999999999999E-2</v>
      </c>
      <c r="Q497" s="9">
        <v>4.3749999999999997E-2</v>
      </c>
      <c r="R497" s="11">
        <v>65986663</v>
      </c>
      <c r="S497" s="11">
        <v>23133690</v>
      </c>
      <c r="T497" s="11">
        <v>0</v>
      </c>
      <c r="U497" s="11">
        <v>31001880</v>
      </c>
      <c r="V497" s="11">
        <v>1955969</v>
      </c>
      <c r="W497" s="11">
        <v>2325975</v>
      </c>
      <c r="X497" s="11">
        <v>7569149</v>
      </c>
      <c r="Y497" s="11">
        <v>1799424</v>
      </c>
      <c r="Z497" s="11">
        <v>0</v>
      </c>
      <c r="AA497" s="9">
        <v>8.9647573849483395E-4</v>
      </c>
      <c r="AB497" s="28">
        <f t="shared" si="110"/>
        <v>58417514</v>
      </c>
      <c r="AC497" s="14">
        <f t="shared" si="118"/>
        <v>0.39600606763238849</v>
      </c>
      <c r="AD497" s="14">
        <f t="shared" si="111"/>
        <v>3.3482578529445813E-2</v>
      </c>
      <c r="AE497" s="9">
        <f t="shared" si="117"/>
        <v>6.7147644192820212E-3</v>
      </c>
      <c r="AF497" s="9">
        <f t="shared" si="114"/>
        <v>5.6773783371432036E-4</v>
      </c>
      <c r="AG497" s="26">
        <f t="shared" si="115"/>
        <v>1.7852691736466163E-2</v>
      </c>
    </row>
    <row r="498" spans="1:33" x14ac:dyDescent="0.2">
      <c r="A498" s="6" t="s">
        <v>1334</v>
      </c>
      <c r="B498" s="6" t="s">
        <v>704</v>
      </c>
      <c r="C498" s="6" t="s">
        <v>704</v>
      </c>
      <c r="D498" s="7" t="s">
        <v>705</v>
      </c>
      <c r="E498" s="7" t="s">
        <v>1181</v>
      </c>
      <c r="F498" s="7" t="s">
        <v>1160</v>
      </c>
      <c r="G498" s="7" t="s">
        <v>1166</v>
      </c>
      <c r="H498" s="7" t="s">
        <v>1339</v>
      </c>
      <c r="I498" s="7" t="s">
        <v>7</v>
      </c>
      <c r="J498" s="7" t="s">
        <v>8</v>
      </c>
      <c r="K498" s="11">
        <v>3250884282</v>
      </c>
      <c r="L498" s="9">
        <v>1.2999999999999999E-2</v>
      </c>
      <c r="M498" s="9">
        <v>0</v>
      </c>
      <c r="N498" s="7"/>
      <c r="O498" s="9">
        <v>1E-3</v>
      </c>
      <c r="P498" s="9">
        <v>2.9749999999999999E-2</v>
      </c>
      <c r="Q498" s="9">
        <v>4.3749999999999997E-2</v>
      </c>
      <c r="R498" s="11">
        <v>75635452</v>
      </c>
      <c r="S498" s="11">
        <v>26457341</v>
      </c>
      <c r="T498" s="11">
        <v>0</v>
      </c>
      <c r="U498" s="11">
        <v>39378371</v>
      </c>
      <c r="V498" s="11">
        <v>1845870</v>
      </c>
      <c r="W498" s="11">
        <v>2271080</v>
      </c>
      <c r="X498" s="11">
        <v>5682790</v>
      </c>
      <c r="Y498" s="11">
        <v>1155663</v>
      </c>
      <c r="Z498" s="11">
        <v>0</v>
      </c>
      <c r="AA498" s="9">
        <v>1.4986434030535799E-3</v>
      </c>
      <c r="AB498" s="28">
        <f t="shared" si="110"/>
        <v>69952662</v>
      </c>
      <c r="AC498" s="14">
        <f t="shared" si="118"/>
        <v>0.37821778676557011</v>
      </c>
      <c r="AD498" s="14">
        <f t="shared" si="111"/>
        <v>2.6387416107195465E-2</v>
      </c>
      <c r="AE498" s="9">
        <f t="shared" si="117"/>
        <v>8.1385059279080185E-3</v>
      </c>
      <c r="AF498" s="9">
        <f t="shared" si="114"/>
        <v>5.6780550763387645E-4</v>
      </c>
      <c r="AG498" s="26">
        <f t="shared" si="115"/>
        <v>2.3016684628736312E-2</v>
      </c>
    </row>
    <row r="499" spans="1:33" x14ac:dyDescent="0.2">
      <c r="A499" s="6" t="s">
        <v>1334</v>
      </c>
      <c r="B499" s="6" t="s">
        <v>696</v>
      </c>
      <c r="C499" s="6" t="s">
        <v>696</v>
      </c>
      <c r="D499" s="7" t="s">
        <v>697</v>
      </c>
      <c r="E499" s="7" t="s">
        <v>1181</v>
      </c>
      <c r="F499" s="7" t="s">
        <v>1160</v>
      </c>
      <c r="G499" s="7" t="s">
        <v>1166</v>
      </c>
      <c r="H499" s="7" t="s">
        <v>196</v>
      </c>
      <c r="I499" s="7" t="s">
        <v>7</v>
      </c>
      <c r="J499" s="7" t="s">
        <v>8</v>
      </c>
      <c r="K499" s="11">
        <v>4813744381</v>
      </c>
      <c r="L499" s="9">
        <v>1.2999999999999999E-2</v>
      </c>
      <c r="M499" s="9">
        <v>0</v>
      </c>
      <c r="N499" s="7"/>
      <c r="O499" s="9">
        <v>1E-3</v>
      </c>
      <c r="P499" s="9">
        <v>2.9749999999999999E-2</v>
      </c>
      <c r="Q499" s="9">
        <v>4.3749999999999997E-2</v>
      </c>
      <c r="R499" s="11">
        <v>117491995</v>
      </c>
      <c r="S499" s="11">
        <v>39113622</v>
      </c>
      <c r="T499" s="11">
        <v>0</v>
      </c>
      <c r="U499" s="11">
        <v>58215626</v>
      </c>
      <c r="V499" s="11">
        <v>2728871</v>
      </c>
      <c r="W499" s="11">
        <v>3108551</v>
      </c>
      <c r="X499" s="11">
        <v>14325325</v>
      </c>
      <c r="Y499" s="11">
        <v>0</v>
      </c>
      <c r="Z499" s="11">
        <v>0</v>
      </c>
      <c r="AA499" s="9">
        <v>1.1710416666666699E-4</v>
      </c>
      <c r="AB499" s="28">
        <f t="shared" si="110"/>
        <v>103166670</v>
      </c>
      <c r="AC499" s="14">
        <f t="shared" si="118"/>
        <v>0.37913041101355699</v>
      </c>
      <c r="AD499" s="14">
        <f t="shared" si="111"/>
        <v>2.6451091229367004E-2</v>
      </c>
      <c r="AE499" s="9">
        <f t="shared" si="117"/>
        <v>8.1254048624564892E-3</v>
      </c>
      <c r="AF499" s="9">
        <f t="shared" si="114"/>
        <v>5.6689154720614978E-4</v>
      </c>
      <c r="AG499" s="26">
        <f t="shared" si="115"/>
        <v>2.1548792647509581E-2</v>
      </c>
    </row>
    <row r="500" spans="1:33" x14ac:dyDescent="0.2">
      <c r="A500" s="6" t="s">
        <v>1334</v>
      </c>
      <c r="B500" s="6" t="s">
        <v>762</v>
      </c>
      <c r="C500" s="6" t="s">
        <v>762</v>
      </c>
      <c r="D500" s="7" t="s">
        <v>763</v>
      </c>
      <c r="E500" s="7" t="s">
        <v>1346</v>
      </c>
      <c r="F500" s="7" t="s">
        <v>1164</v>
      </c>
      <c r="G500" s="7" t="s">
        <v>1165</v>
      </c>
      <c r="H500" s="7" t="s">
        <v>757</v>
      </c>
      <c r="I500" s="7" t="s">
        <v>81</v>
      </c>
      <c r="J500" s="7" t="s">
        <v>8</v>
      </c>
      <c r="K500" s="11">
        <v>2407713699</v>
      </c>
      <c r="L500" s="9">
        <v>2.1999999999999999E-2</v>
      </c>
      <c r="M500" s="9">
        <v>0</v>
      </c>
      <c r="N500" s="7"/>
      <c r="O500" s="9">
        <v>1E-3</v>
      </c>
      <c r="P500" s="9">
        <v>8.5000000000000006E-3</v>
      </c>
      <c r="Q500" s="9">
        <v>0.10150000000000001</v>
      </c>
      <c r="R500" s="11">
        <v>6904453</v>
      </c>
      <c r="S500" s="11">
        <v>5105705</v>
      </c>
      <c r="T500" s="11">
        <v>0</v>
      </c>
      <c r="U500" s="11">
        <v>0</v>
      </c>
      <c r="V500" s="11">
        <v>681148</v>
      </c>
      <c r="W500" s="11">
        <v>1117600</v>
      </c>
      <c r="X500" s="11">
        <v>0</v>
      </c>
      <c r="Y500" s="11">
        <v>0</v>
      </c>
      <c r="Z500" s="11">
        <v>0</v>
      </c>
      <c r="AA500" s="9">
        <v>0</v>
      </c>
      <c r="AB500" s="28">
        <f t="shared" si="110"/>
        <v>6904453</v>
      </c>
      <c r="AC500" s="14">
        <f t="shared" si="118"/>
        <v>0.73948001384034334</v>
      </c>
      <c r="AD500" s="14">
        <f t="shared" si="111"/>
        <v>9.8653434240192531E-2</v>
      </c>
      <c r="AE500" s="9">
        <f t="shared" si="117"/>
        <v>2.1205615111632922E-3</v>
      </c>
      <c r="AF500" s="9">
        <f t="shared" si="114"/>
        <v>2.8290240666193093E-4</v>
      </c>
      <c r="AG500" s="26">
        <f t="shared" si="115"/>
        <v>2.8676387075704385E-3</v>
      </c>
    </row>
    <row r="501" spans="1:33" x14ac:dyDescent="0.2">
      <c r="A501" s="6" t="s">
        <v>1471</v>
      </c>
      <c r="B501" s="6" t="s">
        <v>831</v>
      </c>
      <c r="C501" s="6" t="s">
        <v>832</v>
      </c>
      <c r="D501" s="7" t="s">
        <v>833</v>
      </c>
      <c r="E501" s="7" t="s">
        <v>1181</v>
      </c>
      <c r="F501" s="7" t="s">
        <v>1160</v>
      </c>
      <c r="G501" s="7" t="s">
        <v>1165</v>
      </c>
      <c r="H501" s="7" t="s">
        <v>1165</v>
      </c>
      <c r="I501" s="7" t="s">
        <v>408</v>
      </c>
      <c r="J501" s="7" t="s">
        <v>8</v>
      </c>
      <c r="K501" s="11">
        <v>725707224.04858291</v>
      </c>
      <c r="L501" s="9">
        <v>0.03</v>
      </c>
      <c r="M501" s="9" t="s">
        <v>834</v>
      </c>
      <c r="N501" s="7" t="s">
        <v>9</v>
      </c>
      <c r="O501" s="9" t="s">
        <v>1510</v>
      </c>
      <c r="P501" s="9">
        <v>7.5000000000000002E-4</v>
      </c>
      <c r="Q501" s="9">
        <v>3.5000000000000003E-2</v>
      </c>
      <c r="R501" s="11">
        <v>20556937</v>
      </c>
      <c r="S501" s="11">
        <v>17076095</v>
      </c>
      <c r="T501" s="11">
        <v>557125</v>
      </c>
      <c r="U501" s="11">
        <v>0</v>
      </c>
      <c r="V501" s="11">
        <v>786326</v>
      </c>
      <c r="W501" s="11">
        <v>1728391</v>
      </c>
      <c r="X501" s="11">
        <v>409000</v>
      </c>
      <c r="Y501" s="11">
        <v>0</v>
      </c>
      <c r="Z501" s="11"/>
      <c r="AA501" s="9"/>
      <c r="AB501" s="28">
        <f t="shared" si="110"/>
        <v>19590812</v>
      </c>
      <c r="AC501" s="14">
        <f t="shared" si="118"/>
        <v>0.87163793925438104</v>
      </c>
      <c r="AD501" s="14">
        <f t="shared" si="111"/>
        <v>4.0137488941244498E-2</v>
      </c>
      <c r="AE501" s="9">
        <f t="shared" si="117"/>
        <v>2.3530281130089495E-2</v>
      </c>
      <c r="AF501" s="9">
        <f t="shared" si="114"/>
        <v>1.0835306221884309E-3</v>
      </c>
      <c r="AG501" s="26">
        <f t="shared" si="115"/>
        <v>2.6995476069132367E-2</v>
      </c>
    </row>
    <row r="502" spans="1:33" x14ac:dyDescent="0.2">
      <c r="A502" s="6" t="s">
        <v>1471</v>
      </c>
      <c r="B502" s="6" t="s">
        <v>822</v>
      </c>
      <c r="C502" s="6" t="s">
        <v>1422</v>
      </c>
      <c r="D502" s="7" t="s">
        <v>830</v>
      </c>
      <c r="E502" s="7" t="s">
        <v>1181</v>
      </c>
      <c r="F502" s="7" t="s">
        <v>1160</v>
      </c>
      <c r="G502" s="7" t="s">
        <v>1165</v>
      </c>
      <c r="H502" s="7" t="s">
        <v>1165</v>
      </c>
      <c r="I502" s="7" t="s">
        <v>408</v>
      </c>
      <c r="J502" s="7" t="s">
        <v>8</v>
      </c>
      <c r="K502" s="11">
        <v>129828298</v>
      </c>
      <c r="L502" s="9">
        <v>0.02</v>
      </c>
      <c r="M502" s="9" t="s">
        <v>827</v>
      </c>
      <c r="N502" s="7" t="s">
        <v>9</v>
      </c>
      <c r="O502" s="9" t="s">
        <v>1510</v>
      </c>
      <c r="P502" s="9">
        <v>1.3500000000000001E-3</v>
      </c>
      <c r="Q502" s="9">
        <v>2.5000000000000001E-2</v>
      </c>
      <c r="R502" s="11">
        <v>8247875</v>
      </c>
      <c r="S502" s="11">
        <v>2607253</v>
      </c>
      <c r="T502" s="11">
        <v>950958</v>
      </c>
      <c r="U502" s="11">
        <v>78219</v>
      </c>
      <c r="V502" s="11">
        <v>780000</v>
      </c>
      <c r="W502" s="11">
        <v>1342445</v>
      </c>
      <c r="X502" s="11">
        <v>2489000</v>
      </c>
      <c r="Y502" s="11">
        <v>0</v>
      </c>
      <c r="Z502" s="11"/>
      <c r="AA502" s="9"/>
      <c r="AB502" s="28">
        <f t="shared" si="110"/>
        <v>4807917</v>
      </c>
      <c r="AC502" s="14">
        <f t="shared" si="118"/>
        <v>0.542283279848633</v>
      </c>
      <c r="AD502" s="14">
        <f t="shared" si="111"/>
        <v>0.16223241790571677</v>
      </c>
      <c r="AE502" s="9">
        <f t="shared" si="117"/>
        <v>2.0082316722660878E-2</v>
      </c>
      <c r="AF502" s="9">
        <f t="shared" si="114"/>
        <v>6.0079351883670232E-3</v>
      </c>
      <c r="AG502" s="26">
        <f t="shared" si="115"/>
        <v>3.7032889393651298E-2</v>
      </c>
    </row>
    <row r="503" spans="1:33" x14ac:dyDescent="0.2">
      <c r="A503" s="6" t="s">
        <v>1471</v>
      </c>
      <c r="B503" s="6" t="s">
        <v>822</v>
      </c>
      <c r="C503" s="6" t="s">
        <v>828</v>
      </c>
      <c r="D503" s="7" t="s">
        <v>829</v>
      </c>
      <c r="E503" s="7" t="s">
        <v>1181</v>
      </c>
      <c r="F503" s="7" t="s">
        <v>1160</v>
      </c>
      <c r="G503" s="7" t="s">
        <v>1165</v>
      </c>
      <c r="H503" s="7" t="s">
        <v>1165</v>
      </c>
      <c r="I503" s="7" t="s">
        <v>408</v>
      </c>
      <c r="J503" s="7" t="s">
        <v>8</v>
      </c>
      <c r="K503" s="11">
        <v>1326986101.3481801</v>
      </c>
      <c r="L503" s="9">
        <v>0.02</v>
      </c>
      <c r="M503" s="9" t="s">
        <v>827</v>
      </c>
      <c r="N503" s="7" t="s">
        <v>9</v>
      </c>
      <c r="O503" s="9" t="s">
        <v>1510</v>
      </c>
      <c r="P503" s="9">
        <v>1.3500000000000001E-3</v>
      </c>
      <c r="Q503" s="9">
        <v>2.5000000000000001E-2</v>
      </c>
      <c r="R503" s="11">
        <v>43796598</v>
      </c>
      <c r="S503" s="11">
        <v>26659703</v>
      </c>
      <c r="T503" s="11">
        <v>11628717</v>
      </c>
      <c r="U503" s="11">
        <v>802315</v>
      </c>
      <c r="V503" s="11">
        <v>1167135</v>
      </c>
      <c r="W503" s="11">
        <v>3208245</v>
      </c>
      <c r="X503" s="11">
        <v>330483</v>
      </c>
      <c r="Y503" s="11">
        <v>0</v>
      </c>
      <c r="Z503" s="11"/>
      <c r="AA503" s="9"/>
      <c r="AB503" s="28">
        <f t="shared" si="110"/>
        <v>31837398</v>
      </c>
      <c r="AC503" s="14">
        <f t="shared" si="118"/>
        <v>0.83737066075563082</v>
      </c>
      <c r="AD503" s="14">
        <f t="shared" si="111"/>
        <v>3.6659245834097375E-2</v>
      </c>
      <c r="AE503" s="9">
        <f t="shared" si="117"/>
        <v>2.0090416148981893E-2</v>
      </c>
      <c r="AF503" s="9">
        <f t="shared" si="114"/>
        <v>8.7953822486476995E-4</v>
      </c>
      <c r="AG503" s="26">
        <f t="shared" si="115"/>
        <v>2.3992261838804575E-2</v>
      </c>
    </row>
    <row r="504" spans="1:33" x14ac:dyDescent="0.2">
      <c r="A504" s="6" t="s">
        <v>1471</v>
      </c>
      <c r="B504" s="6" t="s">
        <v>822</v>
      </c>
      <c r="C504" s="6" t="s">
        <v>823</v>
      </c>
      <c r="D504" s="7" t="s">
        <v>824</v>
      </c>
      <c r="E504" s="7" t="s">
        <v>1181</v>
      </c>
      <c r="F504" s="7" t="s">
        <v>1160</v>
      </c>
      <c r="G504" s="7" t="s">
        <v>1165</v>
      </c>
      <c r="H504" s="7" t="s">
        <v>1165</v>
      </c>
      <c r="I504" s="7" t="s">
        <v>408</v>
      </c>
      <c r="J504" s="7" t="s">
        <v>8</v>
      </c>
      <c r="K504" s="11">
        <v>948489932.95546615</v>
      </c>
      <c r="L504" s="9">
        <v>0.01</v>
      </c>
      <c r="M504" s="9" t="s">
        <v>827</v>
      </c>
      <c r="N504" s="7" t="s">
        <v>9</v>
      </c>
      <c r="O504" s="9" t="s">
        <v>1510</v>
      </c>
      <c r="P504" s="9">
        <v>1.3500000000000001E-3</v>
      </c>
      <c r="Q504" s="9">
        <v>2.5000000000000001E-2</v>
      </c>
      <c r="R504" s="11">
        <v>23207771</v>
      </c>
      <c r="S504" s="11">
        <v>9529761</v>
      </c>
      <c r="T504" s="11">
        <v>9736811</v>
      </c>
      <c r="U504" s="11">
        <v>573470</v>
      </c>
      <c r="V504" s="11">
        <v>838353</v>
      </c>
      <c r="W504" s="11">
        <v>2293157</v>
      </c>
      <c r="X504" s="11">
        <v>236219</v>
      </c>
      <c r="Y504" s="11">
        <v>0</v>
      </c>
      <c r="Z504" s="11"/>
      <c r="AA504" s="9"/>
      <c r="AB504" s="28">
        <f t="shared" si="110"/>
        <v>13234741</v>
      </c>
      <c r="AC504" s="14">
        <f t="shared" si="118"/>
        <v>0.7200564786269712</v>
      </c>
      <c r="AD504" s="14">
        <f t="shared" si="111"/>
        <v>6.3344873919330955E-2</v>
      </c>
      <c r="AE504" s="9">
        <f t="shared" si="117"/>
        <v>1.0047297993248648E-2</v>
      </c>
      <c r="AF504" s="9">
        <f t="shared" si="114"/>
        <v>8.838818113627387E-4</v>
      </c>
      <c r="AG504" s="26">
        <f t="shared" si="115"/>
        <v>1.3953485999330478E-2</v>
      </c>
    </row>
    <row r="505" spans="1:33" x14ac:dyDescent="0.2">
      <c r="A505" s="6" t="s">
        <v>1471</v>
      </c>
      <c r="B505" s="6" t="s">
        <v>822</v>
      </c>
      <c r="C505" s="6" t="s">
        <v>825</v>
      </c>
      <c r="D505" s="7" t="s">
        <v>826</v>
      </c>
      <c r="E505" s="7" t="s">
        <v>1181</v>
      </c>
      <c r="F505" s="7" t="s">
        <v>1160</v>
      </c>
      <c r="G505" s="7" t="s">
        <v>1165</v>
      </c>
      <c r="H505" s="7" t="s">
        <v>1165</v>
      </c>
      <c r="I505" s="7" t="s">
        <v>408</v>
      </c>
      <c r="J505" s="7" t="s">
        <v>27</v>
      </c>
      <c r="K505" s="11">
        <v>1083697.2</v>
      </c>
      <c r="L505" s="9">
        <v>0.02</v>
      </c>
      <c r="M505" s="9" t="s">
        <v>827</v>
      </c>
      <c r="N505" s="7" t="s">
        <v>9</v>
      </c>
      <c r="O505" s="9" t="s">
        <v>1510</v>
      </c>
      <c r="P505" s="9">
        <v>1.3500000000000001E-3</v>
      </c>
      <c r="Q505" s="9">
        <v>2.5000000000000001E-2</v>
      </c>
      <c r="R505" s="11">
        <v>35078</v>
      </c>
      <c r="S505" s="11">
        <v>21803</v>
      </c>
      <c r="T505" s="11">
        <v>8844</v>
      </c>
      <c r="U505" s="11">
        <v>645</v>
      </c>
      <c r="V505" s="11">
        <v>939</v>
      </c>
      <c r="W505" s="11">
        <v>2581</v>
      </c>
      <c r="X505" s="11">
        <v>266</v>
      </c>
      <c r="Y505" s="11">
        <v>0</v>
      </c>
      <c r="Z505" s="11"/>
      <c r="AA505" s="9"/>
      <c r="AB505" s="28">
        <f t="shared" si="110"/>
        <v>25968</v>
      </c>
      <c r="AC505" s="14">
        <f t="shared" si="118"/>
        <v>0.8396102895871842</v>
      </c>
      <c r="AD505" s="14">
        <f t="shared" si="111"/>
        <v>3.615988909426987E-2</v>
      </c>
      <c r="AE505" s="9">
        <f t="shared" si="117"/>
        <v>2.0119088616266611E-2</v>
      </c>
      <c r="AF505" s="9">
        <f t="shared" si="114"/>
        <v>8.6647820073725392E-4</v>
      </c>
      <c r="AG505" s="26">
        <f t="shared" si="115"/>
        <v>2.3962413116874345E-2</v>
      </c>
    </row>
    <row r="506" spans="1:33" x14ac:dyDescent="0.2">
      <c r="A506" s="6" t="s">
        <v>1471</v>
      </c>
      <c r="B506" s="6" t="s">
        <v>822</v>
      </c>
      <c r="C506" s="6" t="s">
        <v>835</v>
      </c>
      <c r="D506" s="7" t="s">
        <v>836</v>
      </c>
      <c r="E506" s="7" t="s">
        <v>1181</v>
      </c>
      <c r="F506" s="7" t="s">
        <v>1160</v>
      </c>
      <c r="G506" s="7" t="s">
        <v>1165</v>
      </c>
      <c r="H506" s="7" t="s">
        <v>1165</v>
      </c>
      <c r="I506" s="7" t="s">
        <v>408</v>
      </c>
      <c r="J506" s="7" t="s">
        <v>8</v>
      </c>
      <c r="K506" s="11">
        <v>4073299683.5627499</v>
      </c>
      <c r="L506" s="9">
        <v>0.01</v>
      </c>
      <c r="M506" s="9" t="s">
        <v>837</v>
      </c>
      <c r="N506" s="7" t="s">
        <v>9</v>
      </c>
      <c r="O506" s="9" t="s">
        <v>1510</v>
      </c>
      <c r="P506" s="9">
        <v>1.3500000000000001E-3</v>
      </c>
      <c r="Q506" s="9">
        <v>2.5000000000000001E-2</v>
      </c>
      <c r="R506" s="11">
        <v>66096761</v>
      </c>
      <c r="S506" s="11">
        <v>24673256</v>
      </c>
      <c r="T506" s="11">
        <v>24515674</v>
      </c>
      <c r="U506" s="11">
        <v>2462775</v>
      </c>
      <c r="V506" s="11">
        <v>3582623</v>
      </c>
      <c r="W506" s="11">
        <v>9847987</v>
      </c>
      <c r="X506" s="11">
        <v>1014446</v>
      </c>
      <c r="Y506" s="11">
        <v>0</v>
      </c>
      <c r="Z506" s="11"/>
      <c r="AA506" s="9"/>
      <c r="AB506" s="28">
        <f t="shared" si="110"/>
        <v>40566641</v>
      </c>
      <c r="AC506" s="14">
        <f t="shared" si="118"/>
        <v>0.60821540536225316</v>
      </c>
      <c r="AD506" s="14">
        <f t="shared" si="111"/>
        <v>8.8314509451250842E-2</v>
      </c>
      <c r="AE506" s="9">
        <f t="shared" si="117"/>
        <v>6.0573141965383961E-3</v>
      </c>
      <c r="AF506" s="9">
        <f t="shared" si="114"/>
        <v>8.795382805878955E-4</v>
      </c>
      <c r="AG506" s="26">
        <f t="shared" si="115"/>
        <v>9.9591594411040252E-3</v>
      </c>
    </row>
    <row r="507" spans="1:33" x14ac:dyDescent="0.2">
      <c r="A507" s="6" t="s">
        <v>1471</v>
      </c>
      <c r="B507" s="6" t="s">
        <v>822</v>
      </c>
      <c r="C507" s="6" t="s">
        <v>1423</v>
      </c>
      <c r="D507" s="7" t="s">
        <v>1424</v>
      </c>
      <c r="E507" s="7" t="s">
        <v>1181</v>
      </c>
      <c r="F507" s="7" t="s">
        <v>1160</v>
      </c>
      <c r="G507" s="7" t="s">
        <v>1165</v>
      </c>
      <c r="H507" s="7" t="s">
        <v>1165</v>
      </c>
      <c r="I507" s="7" t="s">
        <v>408</v>
      </c>
      <c r="J507" s="7" t="s">
        <v>27</v>
      </c>
      <c r="K507" s="11">
        <v>296767.44</v>
      </c>
      <c r="L507" s="9">
        <v>0.02</v>
      </c>
      <c r="M507" s="9" t="s">
        <v>827</v>
      </c>
      <c r="N507" s="7" t="s">
        <v>9</v>
      </c>
      <c r="O507" s="9" t="s">
        <v>1510</v>
      </c>
      <c r="P507" s="9">
        <v>1.3500000000000001E-3</v>
      </c>
      <c r="Q507" s="9">
        <v>2.5000000000000001E-2</v>
      </c>
      <c r="R507" s="11">
        <v>885795</v>
      </c>
      <c r="S507" s="11">
        <v>0</v>
      </c>
      <c r="T507" s="11">
        <v>0</v>
      </c>
      <c r="U507" s="11">
        <v>179</v>
      </c>
      <c r="V507" s="11">
        <v>2393</v>
      </c>
      <c r="W507" s="11">
        <v>223</v>
      </c>
      <c r="X507" s="11">
        <v>883000</v>
      </c>
      <c r="Y507" s="11">
        <v>0</v>
      </c>
      <c r="Z507" s="11"/>
      <c r="AA507" s="9"/>
      <c r="AB507" s="28">
        <f t="shared" si="110"/>
        <v>2795</v>
      </c>
      <c r="AC507" s="14">
        <f t="shared" si="118"/>
        <v>0</v>
      </c>
      <c r="AD507" s="14">
        <f t="shared" si="111"/>
        <v>0.8561717352415027</v>
      </c>
      <c r="AE507" s="9">
        <f t="shared" si="117"/>
        <v>0</v>
      </c>
      <c r="AF507" s="9">
        <f t="shared" si="114"/>
        <v>8.0635530636379779E-3</v>
      </c>
      <c r="AG507" s="26">
        <f t="shared" si="115"/>
        <v>9.4181491069235904E-3</v>
      </c>
    </row>
    <row r="508" spans="1:33" x14ac:dyDescent="0.2">
      <c r="A508" s="6" t="s">
        <v>1471</v>
      </c>
      <c r="B508" s="6" t="s">
        <v>838</v>
      </c>
      <c r="C508" s="6" t="s">
        <v>839</v>
      </c>
      <c r="D508" s="7" t="s">
        <v>840</v>
      </c>
      <c r="E508" s="7" t="s">
        <v>1181</v>
      </c>
      <c r="F508" s="7" t="s">
        <v>1160</v>
      </c>
      <c r="G508" s="7" t="s">
        <v>1165</v>
      </c>
      <c r="H508" s="7" t="s">
        <v>1165</v>
      </c>
      <c r="I508" s="7" t="s">
        <v>408</v>
      </c>
      <c r="J508" s="7" t="s">
        <v>27</v>
      </c>
      <c r="K508" s="11">
        <v>1066869.2</v>
      </c>
      <c r="L508" s="9">
        <v>0.02</v>
      </c>
      <c r="M508" s="9" t="s">
        <v>827</v>
      </c>
      <c r="N508" s="7" t="s">
        <v>9</v>
      </c>
      <c r="O508" s="9" t="s">
        <v>1510</v>
      </c>
      <c r="P508" s="9">
        <v>1.3500000000000001E-3</v>
      </c>
      <c r="Q508" s="9">
        <v>3.5000000000000003E-2</v>
      </c>
      <c r="R508" s="11">
        <v>45312</v>
      </c>
      <c r="S508" s="11">
        <v>21302</v>
      </c>
      <c r="T508" s="11">
        <v>8698</v>
      </c>
      <c r="U508" s="11">
        <v>640</v>
      </c>
      <c r="V508" s="11">
        <v>2082</v>
      </c>
      <c r="W508" s="11">
        <v>7541</v>
      </c>
      <c r="X508" s="11">
        <v>5049</v>
      </c>
      <c r="Y508" s="11">
        <v>0</v>
      </c>
      <c r="Z508" s="11"/>
      <c r="AA508" s="9"/>
      <c r="AB508" s="28">
        <f t="shared" si="110"/>
        <v>31565</v>
      </c>
      <c r="AC508" s="14">
        <f t="shared" si="118"/>
        <v>0.67486139711706006</v>
      </c>
      <c r="AD508" s="14">
        <f t="shared" si="111"/>
        <v>6.5959131949944558E-2</v>
      </c>
      <c r="AE508" s="9">
        <f t="shared" si="117"/>
        <v>1.9966833797432713E-2</v>
      </c>
      <c r="AF508" s="9">
        <f t="shared" si="114"/>
        <v>1.9515044580910202E-3</v>
      </c>
      <c r="AG508" s="26">
        <f t="shared" si="115"/>
        <v>2.9586569750068709E-2</v>
      </c>
    </row>
    <row r="509" spans="1:33" x14ac:dyDescent="0.2">
      <c r="A509" s="6" t="s">
        <v>1471</v>
      </c>
      <c r="B509" s="6" t="s">
        <v>838</v>
      </c>
      <c r="C509" s="6" t="s">
        <v>1425</v>
      </c>
      <c r="D509" s="7" t="s">
        <v>1426</v>
      </c>
      <c r="E509" s="7" t="s">
        <v>1181</v>
      </c>
      <c r="F509" s="7" t="s">
        <v>1160</v>
      </c>
      <c r="G509" s="7" t="s">
        <v>1165</v>
      </c>
      <c r="H509" s="7" t="s">
        <v>1165</v>
      </c>
      <c r="I509" s="7" t="s">
        <v>408</v>
      </c>
      <c r="J509" s="7" t="s">
        <v>8</v>
      </c>
      <c r="K509" s="11">
        <v>52573234</v>
      </c>
      <c r="L509" s="9">
        <v>0.02</v>
      </c>
      <c r="M509" s="9" t="s">
        <v>827</v>
      </c>
      <c r="N509" s="7" t="s">
        <v>9</v>
      </c>
      <c r="O509" s="9" t="s">
        <v>1510</v>
      </c>
      <c r="P509" s="9">
        <v>1.3500000000000001E-3</v>
      </c>
      <c r="Q509" s="9">
        <v>3.5000000000000003E-2</v>
      </c>
      <c r="R509" s="11">
        <v>2158245</v>
      </c>
      <c r="S509" s="11">
        <v>1058334</v>
      </c>
      <c r="T509" s="11">
        <v>336479</v>
      </c>
      <c r="U509" s="11">
        <v>32048</v>
      </c>
      <c r="V509" s="11">
        <v>100954</v>
      </c>
      <c r="W509" s="11">
        <v>377447</v>
      </c>
      <c r="X509" s="11">
        <v>252983</v>
      </c>
      <c r="Y509" s="11">
        <v>0</v>
      </c>
      <c r="Z509" s="11"/>
      <c r="AA509" s="9"/>
      <c r="AB509" s="28">
        <f t="shared" si="110"/>
        <v>1568783</v>
      </c>
      <c r="AC509" s="14">
        <f t="shared" si="118"/>
        <v>0.67462102789232159</v>
      </c>
      <c r="AD509" s="14">
        <f t="shared" si="111"/>
        <v>6.4351793715255706E-2</v>
      </c>
      <c r="AE509" s="9">
        <f t="shared" si="117"/>
        <v>2.0130661925800493E-2</v>
      </c>
      <c r="AF509" s="9">
        <f t="shared" si="114"/>
        <v>1.9202547060353944E-3</v>
      </c>
      <c r="AG509" s="26">
        <f t="shared" si="115"/>
        <v>2.9839956202808448E-2</v>
      </c>
    </row>
    <row r="510" spans="1:33" x14ac:dyDescent="0.2">
      <c r="A510" s="6" t="s">
        <v>1467</v>
      </c>
      <c r="B510" s="6" t="s">
        <v>841</v>
      </c>
      <c r="C510" s="6" t="s">
        <v>60</v>
      </c>
      <c r="D510" s="7" t="s">
        <v>842</v>
      </c>
      <c r="E510" s="7" t="s">
        <v>3</v>
      </c>
      <c r="F510" s="7" t="s">
        <v>4</v>
      </c>
      <c r="G510" s="7" t="s">
        <v>449</v>
      </c>
      <c r="H510" s="7" t="s">
        <v>1410</v>
      </c>
      <c r="I510" s="7" t="s">
        <v>1407</v>
      </c>
      <c r="J510" s="7" t="s">
        <v>8</v>
      </c>
      <c r="K510" s="11">
        <v>28896173535</v>
      </c>
      <c r="L510" s="9" t="s">
        <v>1560</v>
      </c>
      <c r="M510" s="9" t="s">
        <v>1580</v>
      </c>
      <c r="N510" s="7" t="s">
        <v>9</v>
      </c>
      <c r="O510" s="9" t="s">
        <v>1587</v>
      </c>
      <c r="P510" s="9">
        <v>7.5000000000000002E-4</v>
      </c>
      <c r="Q510" s="9" t="s">
        <v>1588</v>
      </c>
      <c r="R510" s="11">
        <v>956478092.99999988</v>
      </c>
      <c r="S510" s="11">
        <v>432622009</v>
      </c>
      <c r="T510" s="11">
        <v>420571427</v>
      </c>
      <c r="U510" s="11">
        <v>0</v>
      </c>
      <c r="V510" s="11">
        <v>35867630</v>
      </c>
      <c r="W510" s="11">
        <v>26737710</v>
      </c>
      <c r="X510" s="11">
        <v>40679317</v>
      </c>
      <c r="Y510" s="11">
        <v>0</v>
      </c>
      <c r="Z510" s="11">
        <v>0</v>
      </c>
      <c r="AA510" s="9"/>
      <c r="AB510" s="28">
        <f t="shared" si="110"/>
        <v>495227349</v>
      </c>
      <c r="AC510" s="14">
        <f t="shared" si="118"/>
        <v>0.87358262800627351</v>
      </c>
      <c r="AD510" s="14">
        <f t="shared" si="111"/>
        <v>7.2426593709791251E-2</v>
      </c>
      <c r="AE510" s="9">
        <f t="shared" si="117"/>
        <v>1.4971601983078968E-2</v>
      </c>
      <c r="AF510" s="9">
        <f t="shared" si="114"/>
        <v>1.2412588108441397E-3</v>
      </c>
      <c r="AG510" s="26">
        <f t="shared" si="115"/>
        <v>1.7138163584190975E-2</v>
      </c>
    </row>
    <row r="511" spans="1:33" x14ac:dyDescent="0.2">
      <c r="A511" s="6" t="s">
        <v>1467</v>
      </c>
      <c r="B511" s="6" t="s">
        <v>843</v>
      </c>
      <c r="C511" s="6" t="s">
        <v>60</v>
      </c>
      <c r="D511" s="7" t="s">
        <v>844</v>
      </c>
      <c r="E511" s="7" t="s">
        <v>3</v>
      </c>
      <c r="F511" s="7" t="s">
        <v>4</v>
      </c>
      <c r="G511" s="7" t="s">
        <v>24</v>
      </c>
      <c r="H511" s="7" t="s">
        <v>1410</v>
      </c>
      <c r="I511" s="7" t="s">
        <v>1407</v>
      </c>
      <c r="J511" s="7" t="s">
        <v>30</v>
      </c>
      <c r="K511" s="11">
        <v>13833948</v>
      </c>
      <c r="L511" s="9" t="s">
        <v>1560</v>
      </c>
      <c r="M511" s="9" t="s">
        <v>1171</v>
      </c>
      <c r="N511" s="7" t="s">
        <v>403</v>
      </c>
      <c r="O511" s="9" t="s">
        <v>1582</v>
      </c>
      <c r="P511" s="9">
        <v>7.5000000000000002E-4</v>
      </c>
      <c r="Q511" s="9" t="s">
        <v>1588</v>
      </c>
      <c r="R511" s="11">
        <v>46146</v>
      </c>
      <c r="S511" s="11">
        <v>27634</v>
      </c>
      <c r="T511" s="11">
        <v>0</v>
      </c>
      <c r="U511" s="11">
        <v>0</v>
      </c>
      <c r="V511" s="11">
        <v>6917</v>
      </c>
      <c r="W511" s="11">
        <v>9052</v>
      </c>
      <c r="X511" s="11">
        <v>2543</v>
      </c>
      <c r="Y511" s="11"/>
      <c r="Z511" s="11">
        <v>0</v>
      </c>
      <c r="AA511" s="9">
        <v>1.6324000000000002E-2</v>
      </c>
      <c r="AB511" s="28">
        <f t="shared" si="110"/>
        <v>43603</v>
      </c>
      <c r="AC511" s="14">
        <f t="shared" si="118"/>
        <v>0.63376373185331281</v>
      </c>
      <c r="AD511" s="14">
        <f t="shared" si="111"/>
        <v>0.15863587367841661</v>
      </c>
      <c r="AE511" s="9">
        <f t="shared" si="117"/>
        <v>1.9975497956187202E-3</v>
      </c>
      <c r="AF511" s="9">
        <f t="shared" si="114"/>
        <v>5.0000187943456198E-4</v>
      </c>
      <c r="AG511" s="26">
        <f t="shared" si="115"/>
        <v>1.9475884046405264E-2</v>
      </c>
    </row>
    <row r="512" spans="1:33" x14ac:dyDescent="0.2">
      <c r="A512" s="6" t="s">
        <v>1467</v>
      </c>
      <c r="B512" s="6" t="s">
        <v>845</v>
      </c>
      <c r="C512" s="6" t="s">
        <v>60</v>
      </c>
      <c r="D512" s="7" t="s">
        <v>846</v>
      </c>
      <c r="E512" s="7" t="s">
        <v>3</v>
      </c>
      <c r="F512" s="7" t="s">
        <v>4</v>
      </c>
      <c r="G512" s="7" t="s">
        <v>24</v>
      </c>
      <c r="H512" s="7" t="s">
        <v>1410</v>
      </c>
      <c r="I512" s="7" t="s">
        <v>1407</v>
      </c>
      <c r="J512" s="7" t="s">
        <v>27</v>
      </c>
      <c r="K512" s="11">
        <v>30311909</v>
      </c>
      <c r="L512" s="9" t="s">
        <v>1560</v>
      </c>
      <c r="M512" s="9" t="s">
        <v>1171</v>
      </c>
      <c r="N512" s="7" t="s">
        <v>403</v>
      </c>
      <c r="O512" s="9" t="s">
        <v>1582</v>
      </c>
      <c r="P512" s="9">
        <v>7.5000000000000002E-4</v>
      </c>
      <c r="Q512" s="9" t="s">
        <v>1588</v>
      </c>
      <c r="R512" s="11">
        <v>93877</v>
      </c>
      <c r="S512" s="11">
        <v>60538</v>
      </c>
      <c r="T512" s="11">
        <v>0</v>
      </c>
      <c r="U512" s="11">
        <v>0</v>
      </c>
      <c r="V512" s="11">
        <v>15156</v>
      </c>
      <c r="W512" s="11">
        <v>13977</v>
      </c>
      <c r="X512" s="11">
        <v>4205</v>
      </c>
      <c r="Y512" s="11"/>
      <c r="Z512" s="11">
        <v>0</v>
      </c>
      <c r="AA512" s="9">
        <v>1.6324000000000002E-2</v>
      </c>
      <c r="AB512" s="28">
        <f t="shared" ref="AB512:AB575" si="119">+S512+U512+V512+W512</f>
        <v>89671</v>
      </c>
      <c r="AC512" s="14">
        <f t="shared" si="118"/>
        <v>0.67511235516499202</v>
      </c>
      <c r="AD512" s="14">
        <f t="shared" ref="AD512:AD575" si="120">+V512/AB512</f>
        <v>0.16901785415574713</v>
      </c>
      <c r="AE512" s="9">
        <f t="shared" si="117"/>
        <v>1.9971688355226985E-3</v>
      </c>
      <c r="AF512" s="9">
        <f t="shared" si="114"/>
        <v>5.000015010601939E-4</v>
      </c>
      <c r="AG512" s="26">
        <f t="shared" si="115"/>
        <v>1.9282276233938286E-2</v>
      </c>
    </row>
    <row r="513" spans="1:33" x14ac:dyDescent="0.2">
      <c r="A513" s="6" t="s">
        <v>1467</v>
      </c>
      <c r="B513" s="6" t="s">
        <v>847</v>
      </c>
      <c r="C513" s="6" t="s">
        <v>60</v>
      </c>
      <c r="D513" s="7" t="s">
        <v>848</v>
      </c>
      <c r="E513" s="7" t="s">
        <v>3</v>
      </c>
      <c r="F513" s="7" t="s">
        <v>4</v>
      </c>
      <c r="G513" s="7" t="s">
        <v>449</v>
      </c>
      <c r="H513" s="7" t="s">
        <v>1410</v>
      </c>
      <c r="I513" s="7" t="s">
        <v>1407</v>
      </c>
      <c r="J513" s="7" t="s">
        <v>8</v>
      </c>
      <c r="K513" s="11">
        <v>18469973519</v>
      </c>
      <c r="L513" s="9" t="s">
        <v>1560</v>
      </c>
      <c r="M513" s="9" t="s">
        <v>1581</v>
      </c>
      <c r="N513" s="7" t="s">
        <v>9</v>
      </c>
      <c r="O513" s="9" t="s">
        <v>1587</v>
      </c>
      <c r="P513" s="9">
        <v>7.5000000000000002E-4</v>
      </c>
      <c r="Q513" s="9">
        <v>0</v>
      </c>
      <c r="R513" s="11">
        <v>436354189</v>
      </c>
      <c r="S513" s="11">
        <v>263075026</v>
      </c>
      <c r="T513" s="11">
        <v>134714907</v>
      </c>
      <c r="U513" s="11">
        <v>0</v>
      </c>
      <c r="V513" s="11">
        <v>18816390</v>
      </c>
      <c r="W513" s="11">
        <v>16056463</v>
      </c>
      <c r="X513" s="11">
        <v>3691403</v>
      </c>
      <c r="Y513" s="11">
        <v>0</v>
      </c>
      <c r="Z513" s="11">
        <v>0</v>
      </c>
      <c r="AA513" s="9"/>
      <c r="AB513" s="28">
        <f t="shared" si="119"/>
        <v>297947879</v>
      </c>
      <c r="AC513" s="14">
        <f t="shared" si="118"/>
        <v>0.88295653213896519</v>
      </c>
      <c r="AD513" s="14">
        <f t="shared" si="120"/>
        <v>6.315329400280778E-2</v>
      </c>
      <c r="AE513" s="9">
        <f t="shared" si="117"/>
        <v>1.4243389452040936E-2</v>
      </c>
      <c r="AF513" s="9">
        <f t="shared" si="114"/>
        <v>1.0187556566144311E-3</v>
      </c>
      <c r="AG513" s="26">
        <f t="shared" si="115"/>
        <v>1.6131472992828171E-2</v>
      </c>
    </row>
    <row r="514" spans="1:33" x14ac:dyDescent="0.2">
      <c r="A514" s="6" t="s">
        <v>1467</v>
      </c>
      <c r="B514" s="6" t="s">
        <v>849</v>
      </c>
      <c r="C514" s="6" t="s">
        <v>60</v>
      </c>
      <c r="D514" s="7" t="s">
        <v>850</v>
      </c>
      <c r="E514" s="7" t="s">
        <v>3</v>
      </c>
      <c r="F514" s="7" t="s">
        <v>4</v>
      </c>
      <c r="G514" s="7" t="s">
        <v>24</v>
      </c>
      <c r="H514" s="7" t="s">
        <v>1410</v>
      </c>
      <c r="I514" s="7" t="s">
        <v>1407</v>
      </c>
      <c r="J514" s="7" t="s">
        <v>30</v>
      </c>
      <c r="K514" s="11">
        <v>6659280</v>
      </c>
      <c r="L514" s="9" t="s">
        <v>1560</v>
      </c>
      <c r="M514" s="9" t="s">
        <v>1171</v>
      </c>
      <c r="N514" s="7" t="s">
        <v>403</v>
      </c>
      <c r="O514" s="9" t="s">
        <v>1582</v>
      </c>
      <c r="P514" s="9">
        <v>7.5000000000000002E-4</v>
      </c>
      <c r="Q514" s="9" t="s">
        <v>1588</v>
      </c>
      <c r="R514" s="11">
        <v>24687</v>
      </c>
      <c r="S514" s="11">
        <v>13302</v>
      </c>
      <c r="T514" s="11">
        <v>0</v>
      </c>
      <c r="U514" s="11">
        <v>0</v>
      </c>
      <c r="V514" s="11">
        <v>3330</v>
      </c>
      <c r="W514" s="11">
        <v>6783</v>
      </c>
      <c r="X514" s="11">
        <v>1272</v>
      </c>
      <c r="Y514" s="11"/>
      <c r="Z514" s="11">
        <v>0</v>
      </c>
      <c r="AA514" s="9">
        <v>1.5365E-2</v>
      </c>
      <c r="AB514" s="28">
        <f t="shared" si="119"/>
        <v>23415</v>
      </c>
      <c r="AC514" s="14">
        <f t="shared" si="118"/>
        <v>0.56809737347853939</v>
      </c>
      <c r="AD514" s="14">
        <f t="shared" si="120"/>
        <v>0.14221652786675207</v>
      </c>
      <c r="AE514" s="9">
        <f t="shared" si="117"/>
        <v>1.9975132446750999E-3</v>
      </c>
      <c r="AF514" s="9">
        <f t="shared" si="114"/>
        <v>5.000540598983674E-4</v>
      </c>
      <c r="AG514" s="26">
        <f t="shared" si="115"/>
        <v>1.8881145889645727E-2</v>
      </c>
    </row>
    <row r="515" spans="1:33" x14ac:dyDescent="0.2">
      <c r="A515" s="6" t="s">
        <v>1467</v>
      </c>
      <c r="B515" s="6" t="s">
        <v>851</v>
      </c>
      <c r="C515" s="6" t="s">
        <v>60</v>
      </c>
      <c r="D515" s="7" t="s">
        <v>852</v>
      </c>
      <c r="E515" s="7" t="s">
        <v>3</v>
      </c>
      <c r="F515" s="7" t="s">
        <v>4</v>
      </c>
      <c r="G515" s="7" t="s">
        <v>24</v>
      </c>
      <c r="H515" s="7" t="s">
        <v>1410</v>
      </c>
      <c r="I515" s="7" t="s">
        <v>1407</v>
      </c>
      <c r="J515" s="7" t="s">
        <v>27</v>
      </c>
      <c r="K515" s="11">
        <v>10903619</v>
      </c>
      <c r="L515" s="9" t="s">
        <v>1560</v>
      </c>
      <c r="M515" s="9" t="s">
        <v>1171</v>
      </c>
      <c r="N515" s="7" t="s">
        <v>403</v>
      </c>
      <c r="O515" s="9" t="s">
        <v>1582</v>
      </c>
      <c r="P515" s="9">
        <v>7.5000000000000002E-4</v>
      </c>
      <c r="Q515" s="9" t="s">
        <v>1588</v>
      </c>
      <c r="R515" s="11">
        <v>36271</v>
      </c>
      <c r="S515" s="11">
        <v>21759</v>
      </c>
      <c r="T515" s="11">
        <v>0</v>
      </c>
      <c r="U515" s="11">
        <v>0</v>
      </c>
      <c r="V515" s="11">
        <v>5452</v>
      </c>
      <c r="W515" s="11">
        <v>7180</v>
      </c>
      <c r="X515" s="11">
        <v>1880</v>
      </c>
      <c r="Y515" s="11"/>
      <c r="Z515" s="11">
        <v>0</v>
      </c>
      <c r="AA515" s="9">
        <v>1.5365E-2</v>
      </c>
      <c r="AB515" s="28">
        <f t="shared" si="119"/>
        <v>34391</v>
      </c>
      <c r="AC515" s="14">
        <f t="shared" si="118"/>
        <v>0.63269460033148206</v>
      </c>
      <c r="AD515" s="14">
        <f t="shared" si="120"/>
        <v>0.15852984792532931</v>
      </c>
      <c r="AE515" s="9">
        <f t="shared" si="117"/>
        <v>1.9955759642738802E-3</v>
      </c>
      <c r="AF515" s="9">
        <f t="shared" si="114"/>
        <v>5.0001747126344012E-4</v>
      </c>
      <c r="AG515" s="26">
        <f t="shared" si="115"/>
        <v>1.8519090398793282E-2</v>
      </c>
    </row>
    <row r="516" spans="1:33" x14ac:dyDescent="0.2">
      <c r="A516" s="6" t="s">
        <v>1467</v>
      </c>
      <c r="B516" s="6" t="s">
        <v>853</v>
      </c>
      <c r="C516" s="6" t="s">
        <v>60</v>
      </c>
      <c r="D516" s="7" t="s">
        <v>854</v>
      </c>
      <c r="E516" s="7" t="s">
        <v>3</v>
      </c>
      <c r="F516" s="7" t="s">
        <v>4</v>
      </c>
      <c r="G516" s="7" t="s">
        <v>1401</v>
      </c>
      <c r="H516" s="7" t="s">
        <v>80</v>
      </c>
      <c r="I516" s="7" t="s">
        <v>1178</v>
      </c>
      <c r="J516" s="7" t="s">
        <v>8</v>
      </c>
      <c r="K516" s="11">
        <v>8247500931.000001</v>
      </c>
      <c r="L516" s="9" t="s">
        <v>1560</v>
      </c>
      <c r="M516" s="9" t="s">
        <v>1171</v>
      </c>
      <c r="N516" s="7" t="s">
        <v>403</v>
      </c>
      <c r="O516" s="9" t="s">
        <v>1587</v>
      </c>
      <c r="P516" s="9">
        <v>7.5000000000000002E-4</v>
      </c>
      <c r="Q516" s="9" t="s">
        <v>1588</v>
      </c>
      <c r="R516" s="11">
        <v>123870935</v>
      </c>
      <c r="S516" s="11">
        <v>103100917</v>
      </c>
      <c r="T516" s="11">
        <v>0</v>
      </c>
      <c r="U516" s="11">
        <v>0</v>
      </c>
      <c r="V516" s="11">
        <v>12376139</v>
      </c>
      <c r="W516" s="11">
        <v>7900428</v>
      </c>
      <c r="X516" s="11">
        <v>493451</v>
      </c>
      <c r="Y516" s="11"/>
      <c r="Z516" s="11">
        <v>0</v>
      </c>
      <c r="AA516" s="9"/>
      <c r="AB516" s="28">
        <f t="shared" si="119"/>
        <v>123377484</v>
      </c>
      <c r="AC516" s="14">
        <f t="shared" si="118"/>
        <v>0.8356542349331747</v>
      </c>
      <c r="AD516" s="14">
        <f t="shared" si="120"/>
        <v>0.10031116374524221</v>
      </c>
      <c r="AE516" s="9">
        <f t="shared" si="117"/>
        <v>1.2500867579471631E-2</v>
      </c>
      <c r="AF516" s="9">
        <f t="shared" ref="AF516:AF579" si="121">+V516/K516</f>
        <v>1.5005926163017002E-3</v>
      </c>
      <c r="AG516" s="26">
        <f t="shared" si="115"/>
        <v>1.4959378002160541E-2</v>
      </c>
    </row>
    <row r="517" spans="1:33" x14ac:dyDescent="0.2">
      <c r="A517" s="6" t="s">
        <v>1467</v>
      </c>
      <c r="B517" s="6" t="s">
        <v>855</v>
      </c>
      <c r="C517" s="6" t="s">
        <v>60</v>
      </c>
      <c r="D517" s="7" t="s">
        <v>856</v>
      </c>
      <c r="E517" s="7" t="s">
        <v>3</v>
      </c>
      <c r="F517" s="7" t="s">
        <v>4</v>
      </c>
      <c r="G517" s="7" t="s">
        <v>1401</v>
      </c>
      <c r="H517" s="7" t="s">
        <v>180</v>
      </c>
      <c r="I517" s="7" t="s">
        <v>1407</v>
      </c>
      <c r="J517" s="7" t="s">
        <v>8</v>
      </c>
      <c r="K517" s="11">
        <v>4553482738</v>
      </c>
      <c r="L517" s="9" t="s">
        <v>1560</v>
      </c>
      <c r="M517" s="9" t="s">
        <v>1580</v>
      </c>
      <c r="N517" s="7" t="s">
        <v>9</v>
      </c>
      <c r="O517" s="9" t="s">
        <v>1587</v>
      </c>
      <c r="P517" s="9">
        <v>7.5000000000000002E-4</v>
      </c>
      <c r="Q517" s="9" t="s">
        <v>1589</v>
      </c>
      <c r="R517" s="11">
        <v>98787456</v>
      </c>
      <c r="S517" s="11">
        <v>73582653</v>
      </c>
      <c r="T517" s="11">
        <v>0</v>
      </c>
      <c r="U517" s="11">
        <v>0</v>
      </c>
      <c r="V517" s="11">
        <v>5269546</v>
      </c>
      <c r="W517" s="11">
        <v>6034595</v>
      </c>
      <c r="X517" s="11">
        <v>13900662</v>
      </c>
      <c r="Y517" s="11">
        <v>0</v>
      </c>
      <c r="Z517" s="11">
        <v>0</v>
      </c>
      <c r="AA517" s="9"/>
      <c r="AB517" s="28">
        <f t="shared" si="119"/>
        <v>84886794</v>
      </c>
      <c r="AC517" s="14">
        <f t="shared" si="118"/>
        <v>0.86683274903750052</v>
      </c>
      <c r="AD517" s="14">
        <f t="shared" si="120"/>
        <v>6.2077335610059674E-2</v>
      </c>
      <c r="AE517" s="9">
        <f t="shared" si="117"/>
        <v>1.615964246134801E-2</v>
      </c>
      <c r="AF517" s="9">
        <f t="shared" si="121"/>
        <v>1.1572561714189153E-3</v>
      </c>
      <c r="AG517" s="26">
        <f t="shared" si="115"/>
        <v>1.8642168837403859E-2</v>
      </c>
    </row>
    <row r="518" spans="1:33" x14ac:dyDescent="0.2">
      <c r="A518" s="6" t="s">
        <v>1467</v>
      </c>
      <c r="B518" s="6" t="s">
        <v>857</v>
      </c>
      <c r="C518" s="6" t="s">
        <v>60</v>
      </c>
      <c r="D518" s="7" t="s">
        <v>858</v>
      </c>
      <c r="E518" s="7" t="s">
        <v>3</v>
      </c>
      <c r="F518" s="7" t="s">
        <v>4</v>
      </c>
      <c r="G518" s="7" t="s">
        <v>24</v>
      </c>
      <c r="H518" s="7" t="s">
        <v>196</v>
      </c>
      <c r="I518" s="7" t="s">
        <v>1407</v>
      </c>
      <c r="J518" s="7" t="s">
        <v>30</v>
      </c>
      <c r="K518" s="11">
        <v>10085729</v>
      </c>
      <c r="L518" s="9" t="s">
        <v>1560</v>
      </c>
      <c r="M518" s="9" t="s">
        <v>1171</v>
      </c>
      <c r="N518" s="7" t="s">
        <v>403</v>
      </c>
      <c r="O518" s="9" t="s">
        <v>1582</v>
      </c>
      <c r="P518" s="9">
        <v>7.5000000000000002E-4</v>
      </c>
      <c r="Q518" s="9" t="s">
        <v>1588</v>
      </c>
      <c r="R518" s="11">
        <v>34148</v>
      </c>
      <c r="S518" s="11">
        <v>20166</v>
      </c>
      <c r="T518" s="11">
        <v>0</v>
      </c>
      <c r="U518" s="11">
        <v>0</v>
      </c>
      <c r="V518" s="11">
        <v>5043</v>
      </c>
      <c r="W518" s="11">
        <v>7309</v>
      </c>
      <c r="X518" s="11">
        <v>1630</v>
      </c>
      <c r="Y518" s="11"/>
      <c r="Z518" s="11">
        <v>0</v>
      </c>
      <c r="AA518" s="9">
        <v>1.5415E-2</v>
      </c>
      <c r="AB518" s="28">
        <f t="shared" si="119"/>
        <v>32518</v>
      </c>
      <c r="AC518" s="14">
        <f t="shared" si="118"/>
        <v>0.62014884064210596</v>
      </c>
      <c r="AD518" s="14">
        <f t="shared" si="120"/>
        <v>0.15508333845869979</v>
      </c>
      <c r="AE518" s="9">
        <f t="shared" si="117"/>
        <v>1.9994588393164241E-3</v>
      </c>
      <c r="AF518" s="9">
        <f t="shared" si="121"/>
        <v>5.0001343482459224E-4</v>
      </c>
      <c r="AG518" s="26">
        <f t="shared" si="115"/>
        <v>1.8639159602146755E-2</v>
      </c>
    </row>
    <row r="519" spans="1:33" x14ac:dyDescent="0.2">
      <c r="A519" s="6" t="s">
        <v>1467</v>
      </c>
      <c r="B519" s="6" t="s">
        <v>859</v>
      </c>
      <c r="C519" s="6" t="s">
        <v>60</v>
      </c>
      <c r="D519" s="7" t="s">
        <v>860</v>
      </c>
      <c r="E519" s="7" t="s">
        <v>3</v>
      </c>
      <c r="F519" s="7" t="s">
        <v>4</v>
      </c>
      <c r="G519" s="7" t="s">
        <v>24</v>
      </c>
      <c r="H519" s="7" t="s">
        <v>196</v>
      </c>
      <c r="I519" s="7" t="s">
        <v>1407</v>
      </c>
      <c r="J519" s="7" t="s">
        <v>27</v>
      </c>
      <c r="K519" s="11">
        <v>21089672</v>
      </c>
      <c r="L519" s="9" t="s">
        <v>1560</v>
      </c>
      <c r="M519" s="9" t="s">
        <v>1171</v>
      </c>
      <c r="N519" s="7" t="s">
        <v>403</v>
      </c>
      <c r="O519" s="9" t="s">
        <v>1582</v>
      </c>
      <c r="P519" s="9">
        <v>7.5000000000000002E-4</v>
      </c>
      <c r="Q519" s="9" t="s">
        <v>1588</v>
      </c>
      <c r="R519" s="11">
        <v>65571</v>
      </c>
      <c r="S519" s="11">
        <v>42131</v>
      </c>
      <c r="T519" s="11">
        <v>0</v>
      </c>
      <c r="U519" s="11">
        <v>0</v>
      </c>
      <c r="V519" s="11">
        <v>10545</v>
      </c>
      <c r="W519" s="11">
        <v>10370</v>
      </c>
      <c r="X519" s="11">
        <v>2525</v>
      </c>
      <c r="Y519" s="11"/>
      <c r="Z519" s="11">
        <v>0</v>
      </c>
      <c r="AA519" s="9">
        <v>1.5415E-2</v>
      </c>
      <c r="AB519" s="28">
        <f t="shared" si="119"/>
        <v>63046</v>
      </c>
      <c r="AC519" s="14">
        <f t="shared" si="118"/>
        <v>0.66825809726231644</v>
      </c>
      <c r="AD519" s="14">
        <f t="shared" si="120"/>
        <v>0.16725882688830379</v>
      </c>
      <c r="AE519" s="9">
        <f t="shared" si="117"/>
        <v>1.9977076931305521E-3</v>
      </c>
      <c r="AF519" s="9">
        <f t="shared" si="121"/>
        <v>5.000077763181903E-4</v>
      </c>
      <c r="AG519" s="26">
        <f t="shared" si="115"/>
        <v>1.8404425345259046E-2</v>
      </c>
    </row>
    <row r="520" spans="1:33" x14ac:dyDescent="0.2">
      <c r="A520" s="6" t="s">
        <v>1467</v>
      </c>
      <c r="B520" s="6" t="s">
        <v>861</v>
      </c>
      <c r="C520" s="6" t="s">
        <v>60</v>
      </c>
      <c r="D520" s="7" t="s">
        <v>862</v>
      </c>
      <c r="E520" s="7" t="s">
        <v>3</v>
      </c>
      <c r="F520" s="7" t="s">
        <v>4</v>
      </c>
      <c r="G520" s="7" t="s">
        <v>1401</v>
      </c>
      <c r="H520" s="7" t="s">
        <v>196</v>
      </c>
      <c r="I520" s="7" t="s">
        <v>1407</v>
      </c>
      <c r="J520" s="7" t="s">
        <v>8</v>
      </c>
      <c r="K520" s="11">
        <v>25505939968</v>
      </c>
      <c r="L520" s="9" t="s">
        <v>1560</v>
      </c>
      <c r="M520" s="9" t="s">
        <v>1580</v>
      </c>
      <c r="N520" s="7" t="s">
        <v>9</v>
      </c>
      <c r="O520" s="9" t="s">
        <v>1587</v>
      </c>
      <c r="P520" s="9">
        <v>7.5000000000000002E-4</v>
      </c>
      <c r="Q520" s="9" t="s">
        <v>1589</v>
      </c>
      <c r="R520" s="11">
        <v>490928831</v>
      </c>
      <c r="S520" s="11">
        <v>363973862</v>
      </c>
      <c r="T520" s="11">
        <v>72699814</v>
      </c>
      <c r="U520" s="11">
        <v>0</v>
      </c>
      <c r="V520" s="11">
        <v>25922989</v>
      </c>
      <c r="W520" s="11">
        <v>23257671</v>
      </c>
      <c r="X520" s="11">
        <v>5074495</v>
      </c>
      <c r="Y520" s="11">
        <v>0</v>
      </c>
      <c r="Z520" s="11">
        <v>0</v>
      </c>
      <c r="AA520" s="9"/>
      <c r="AB520" s="28">
        <f t="shared" si="119"/>
        <v>413154522</v>
      </c>
      <c r="AC520" s="14">
        <f t="shared" si="118"/>
        <v>0.88096303590742253</v>
      </c>
      <c r="AD520" s="14">
        <f t="shared" si="120"/>
        <v>6.2744052454059784E-2</v>
      </c>
      <c r="AE520" s="9">
        <f t="shared" si="117"/>
        <v>1.4270160694200847E-2</v>
      </c>
      <c r="AF520" s="9">
        <f t="shared" si="121"/>
        <v>1.0163510551864873E-3</v>
      </c>
      <c r="AG520" s="26">
        <f t="shared" si="115"/>
        <v>1.6198364871804281E-2</v>
      </c>
    </row>
    <row r="521" spans="1:33" x14ac:dyDescent="0.2">
      <c r="A521" s="6" t="s">
        <v>1467</v>
      </c>
      <c r="B521" s="6" t="s">
        <v>863</v>
      </c>
      <c r="C521" s="6" t="s">
        <v>60</v>
      </c>
      <c r="D521" s="7" t="s">
        <v>864</v>
      </c>
      <c r="E521" s="7" t="s">
        <v>756</v>
      </c>
      <c r="F521" s="7" t="s">
        <v>448</v>
      </c>
      <c r="G521" s="7" t="s">
        <v>449</v>
      </c>
      <c r="H521" s="7" t="s">
        <v>449</v>
      </c>
      <c r="I521" s="7" t="s">
        <v>408</v>
      </c>
      <c r="J521" s="7" t="s">
        <v>8</v>
      </c>
      <c r="K521" s="11">
        <v>2001545814.0000002</v>
      </c>
      <c r="L521" s="9" t="s">
        <v>1561</v>
      </c>
      <c r="M521" s="9" t="s">
        <v>1171</v>
      </c>
      <c r="N521" s="7" t="s">
        <v>403</v>
      </c>
      <c r="O521" s="9" t="s">
        <v>1587</v>
      </c>
      <c r="P521" s="9">
        <v>7.5000000000000002E-4</v>
      </c>
      <c r="Q521" s="9" t="s">
        <v>1588</v>
      </c>
      <c r="R521" s="11">
        <v>14386522</v>
      </c>
      <c r="S521" s="11">
        <v>10763650</v>
      </c>
      <c r="T521" s="11">
        <v>0</v>
      </c>
      <c r="U521" s="11">
        <v>0</v>
      </c>
      <c r="V521" s="11">
        <v>984948</v>
      </c>
      <c r="W521" s="11">
        <v>2537114</v>
      </c>
      <c r="X521" s="11">
        <v>100810</v>
      </c>
      <c r="Y521" s="11"/>
      <c r="Z521" s="11">
        <v>0</v>
      </c>
      <c r="AA521" s="9"/>
      <c r="AB521" s="28">
        <f t="shared" si="119"/>
        <v>14285712</v>
      </c>
      <c r="AC521" s="14">
        <f t="shared" si="118"/>
        <v>0.75345562055289927</v>
      </c>
      <c r="AD521" s="14">
        <f t="shared" si="120"/>
        <v>6.894637103141936E-2</v>
      </c>
      <c r="AE521" s="9">
        <f t="shared" ref="AE521:AE552" si="122">+S521/K521</f>
        <v>5.377668562324499E-3</v>
      </c>
      <c r="AF521" s="9">
        <f t="shared" si="121"/>
        <v>4.9209365736756498E-4</v>
      </c>
      <c r="AG521" s="26">
        <f t="shared" si="115"/>
        <v>7.1373395003388107E-3</v>
      </c>
    </row>
    <row r="522" spans="1:33" x14ac:dyDescent="0.2">
      <c r="A522" s="6" t="s">
        <v>1467</v>
      </c>
      <c r="B522" s="6" t="s">
        <v>865</v>
      </c>
      <c r="C522" s="6" t="s">
        <v>60</v>
      </c>
      <c r="D522" s="7" t="s">
        <v>866</v>
      </c>
      <c r="E522" s="7" t="s">
        <v>3</v>
      </c>
      <c r="F522" s="7" t="s">
        <v>4</v>
      </c>
      <c r="G522" s="7" t="s">
        <v>1401</v>
      </c>
      <c r="H522" s="7" t="s">
        <v>17</v>
      </c>
      <c r="I522" s="7" t="s">
        <v>408</v>
      </c>
      <c r="J522" s="7" t="s">
        <v>8</v>
      </c>
      <c r="K522" s="11">
        <v>1178040294</v>
      </c>
      <c r="L522" s="9" t="s">
        <v>1560</v>
      </c>
      <c r="M522" s="9" t="s">
        <v>1580</v>
      </c>
      <c r="N522" s="7" t="s">
        <v>9</v>
      </c>
      <c r="O522" s="9" t="s">
        <v>1587</v>
      </c>
      <c r="P522" s="9">
        <v>7.5000000000000002E-4</v>
      </c>
      <c r="Q522" s="9" t="s">
        <v>1588</v>
      </c>
      <c r="R522" s="11">
        <v>29132807</v>
      </c>
      <c r="S522" s="11">
        <v>17076755</v>
      </c>
      <c r="T522" s="11">
        <v>4195345</v>
      </c>
      <c r="U522" s="11">
        <v>0</v>
      </c>
      <c r="V522" s="11">
        <v>2877152</v>
      </c>
      <c r="W522" s="11">
        <v>3898334</v>
      </c>
      <c r="X522" s="11">
        <v>1085221</v>
      </c>
      <c r="Y522" s="11">
        <v>0</v>
      </c>
      <c r="Z522" s="11">
        <v>0</v>
      </c>
      <c r="AA522" s="9"/>
      <c r="AB522" s="28">
        <f t="shared" si="119"/>
        <v>23852241</v>
      </c>
      <c r="AC522" s="14">
        <f t="shared" si="118"/>
        <v>0.71593922768095464</v>
      </c>
      <c r="AD522" s="14">
        <f t="shared" si="120"/>
        <v>0.12062396988190753</v>
      </c>
      <c r="AE522" s="9">
        <f t="shared" si="122"/>
        <v>1.4495900596079272E-2</v>
      </c>
      <c r="AF522" s="9">
        <f t="shared" si="121"/>
        <v>2.4423205340716471E-3</v>
      </c>
      <c r="AG522" s="26">
        <f t="shared" si="115"/>
        <v>2.0247389772221153E-2</v>
      </c>
    </row>
    <row r="523" spans="1:33" x14ac:dyDescent="0.2">
      <c r="A523" s="6" t="s">
        <v>1467</v>
      </c>
      <c r="B523" s="6" t="s">
        <v>1411</v>
      </c>
      <c r="C523" s="6" t="s">
        <v>60</v>
      </c>
      <c r="D523" s="7" t="s">
        <v>867</v>
      </c>
      <c r="E523" s="7" t="s">
        <v>3</v>
      </c>
      <c r="F523" s="7" t="s">
        <v>4</v>
      </c>
      <c r="G523" s="7" t="s">
        <v>1401</v>
      </c>
      <c r="H523" s="7" t="s">
        <v>115</v>
      </c>
      <c r="I523" s="7" t="s">
        <v>408</v>
      </c>
      <c r="J523" s="7" t="s">
        <v>30</v>
      </c>
      <c r="K523" s="11">
        <v>5459480</v>
      </c>
      <c r="L523" s="9" t="s">
        <v>1560</v>
      </c>
      <c r="M523" s="9" t="s">
        <v>1171</v>
      </c>
      <c r="N523" s="7" t="s">
        <v>403</v>
      </c>
      <c r="O523" s="9" t="s">
        <v>1587</v>
      </c>
      <c r="P523" s="9">
        <v>7.5000000000000002E-4</v>
      </c>
      <c r="Q523" s="9" t="s">
        <v>1588</v>
      </c>
      <c r="R523" s="11">
        <v>53884</v>
      </c>
      <c r="S523" s="11">
        <v>39697</v>
      </c>
      <c r="T523" s="11">
        <v>0</v>
      </c>
      <c r="U523" s="11">
        <v>0</v>
      </c>
      <c r="V523" s="11">
        <v>3822</v>
      </c>
      <c r="W523" s="11">
        <v>8710</v>
      </c>
      <c r="X523" s="11">
        <v>1655</v>
      </c>
      <c r="Y523" s="11"/>
      <c r="Z523" s="11">
        <v>0</v>
      </c>
      <c r="AA523" s="9"/>
      <c r="AB523" s="28">
        <f t="shared" si="119"/>
        <v>52229</v>
      </c>
      <c r="AC523" s="14">
        <f t="shared" si="118"/>
        <v>0.7600566734955676</v>
      </c>
      <c r="AD523" s="14">
        <f t="shared" si="120"/>
        <v>7.3177736506538513E-2</v>
      </c>
      <c r="AE523" s="9">
        <f t="shared" si="122"/>
        <v>7.2712053162572263E-3</v>
      </c>
      <c r="AF523" s="9">
        <f t="shared" si="121"/>
        <v>7.0006667301647778E-4</v>
      </c>
      <c r="AG523" s="26">
        <f t="shared" si="115"/>
        <v>9.5666620264200988E-3</v>
      </c>
    </row>
    <row r="524" spans="1:33" x14ac:dyDescent="0.2">
      <c r="A524" s="6" t="s">
        <v>1467</v>
      </c>
      <c r="B524" s="6" t="s">
        <v>868</v>
      </c>
      <c r="C524" s="6" t="s">
        <v>60</v>
      </c>
      <c r="D524" s="7" t="s">
        <v>869</v>
      </c>
      <c r="E524" s="7" t="s">
        <v>3</v>
      </c>
      <c r="F524" s="7" t="s">
        <v>4</v>
      </c>
      <c r="G524" s="7" t="s">
        <v>24</v>
      </c>
      <c r="H524" s="7" t="s">
        <v>173</v>
      </c>
      <c r="I524" s="7" t="s">
        <v>1407</v>
      </c>
      <c r="J524" s="7" t="s">
        <v>30</v>
      </c>
      <c r="K524" s="11">
        <v>14373459</v>
      </c>
      <c r="L524" s="9" t="s">
        <v>1560</v>
      </c>
      <c r="M524" s="9" t="s">
        <v>1171</v>
      </c>
      <c r="N524" s="7" t="s">
        <v>403</v>
      </c>
      <c r="O524" s="9" t="s">
        <v>1582</v>
      </c>
      <c r="P524" s="9">
        <v>7.5000000000000002E-4</v>
      </c>
      <c r="Q524" s="9">
        <v>0</v>
      </c>
      <c r="R524" s="11">
        <v>47178</v>
      </c>
      <c r="S524" s="11">
        <v>28799</v>
      </c>
      <c r="T524" s="11">
        <v>0</v>
      </c>
      <c r="U524" s="11">
        <v>0</v>
      </c>
      <c r="V524" s="11">
        <v>7187</v>
      </c>
      <c r="W524" s="11">
        <v>9310</v>
      </c>
      <c r="X524" s="11">
        <v>1882</v>
      </c>
      <c r="Y524" s="11"/>
      <c r="Z524" s="11">
        <v>0</v>
      </c>
      <c r="AA524" s="9">
        <v>1.7239000000000001E-2</v>
      </c>
      <c r="AB524" s="28">
        <f t="shared" si="119"/>
        <v>45296</v>
      </c>
      <c r="AC524" s="14">
        <f t="shared" si="118"/>
        <v>0.63579565524549631</v>
      </c>
      <c r="AD524" s="14">
        <f t="shared" si="120"/>
        <v>0.15866743200282585</v>
      </c>
      <c r="AE524" s="9">
        <f t="shared" si="122"/>
        <v>2.0036234840896685E-3</v>
      </c>
      <c r="AF524" s="9">
        <f t="shared" si="121"/>
        <v>5.0001881940874493E-4</v>
      </c>
      <c r="AG524" s="26">
        <f t="shared" si="115"/>
        <v>2.0390363913168015E-2</v>
      </c>
    </row>
    <row r="525" spans="1:33" x14ac:dyDescent="0.2">
      <c r="A525" s="6" t="s">
        <v>1467</v>
      </c>
      <c r="B525" s="6" t="s">
        <v>870</v>
      </c>
      <c r="C525" s="6" t="s">
        <v>60</v>
      </c>
      <c r="D525" s="7" t="s">
        <v>871</v>
      </c>
      <c r="E525" s="7" t="s">
        <v>3</v>
      </c>
      <c r="F525" s="7" t="s">
        <v>4</v>
      </c>
      <c r="G525" s="7" t="s">
        <v>24</v>
      </c>
      <c r="H525" s="7" t="s">
        <v>173</v>
      </c>
      <c r="I525" s="7" t="s">
        <v>1407</v>
      </c>
      <c r="J525" s="7" t="s">
        <v>27</v>
      </c>
      <c r="K525" s="11">
        <v>44013052</v>
      </c>
      <c r="L525" s="9" t="s">
        <v>1560</v>
      </c>
      <c r="M525" s="9" t="s">
        <v>1171</v>
      </c>
      <c r="N525" s="7" t="s">
        <v>403</v>
      </c>
      <c r="O525" s="9" t="s">
        <v>1582</v>
      </c>
      <c r="P525" s="9">
        <v>7.5000000000000002E-4</v>
      </c>
      <c r="Q525" s="9">
        <v>0</v>
      </c>
      <c r="R525" s="11">
        <v>133434</v>
      </c>
      <c r="S525" s="11">
        <v>88145</v>
      </c>
      <c r="T525" s="11">
        <v>0</v>
      </c>
      <c r="U525" s="11">
        <v>0</v>
      </c>
      <c r="V525" s="11">
        <v>22007</v>
      </c>
      <c r="W525" s="11">
        <v>18493</v>
      </c>
      <c r="X525" s="11">
        <v>4789</v>
      </c>
      <c r="Y525" s="11"/>
      <c r="Z525" s="11">
        <v>0</v>
      </c>
      <c r="AA525" s="9">
        <v>1.7239000000000001E-2</v>
      </c>
      <c r="AB525" s="28">
        <f t="shared" si="119"/>
        <v>128645</v>
      </c>
      <c r="AC525" s="14">
        <f t="shared" si="118"/>
        <v>0.68518014691593143</v>
      </c>
      <c r="AD525" s="14">
        <f t="shared" si="120"/>
        <v>0.17106766683508881</v>
      </c>
      <c r="AE525" s="9">
        <f t="shared" si="122"/>
        <v>2.0027013804904963E-3</v>
      </c>
      <c r="AF525" s="9">
        <f t="shared" si="121"/>
        <v>5.0001076953263776E-4</v>
      </c>
      <c r="AG525" s="26">
        <f t="shared" si="115"/>
        <v>2.0161882966625445E-2</v>
      </c>
    </row>
    <row r="526" spans="1:33" x14ac:dyDescent="0.2">
      <c r="A526" s="6" t="s">
        <v>1467</v>
      </c>
      <c r="B526" s="6" t="s">
        <v>872</v>
      </c>
      <c r="C526" s="6" t="s">
        <v>60</v>
      </c>
      <c r="D526" s="7" t="s">
        <v>873</v>
      </c>
      <c r="E526" s="7" t="s">
        <v>3</v>
      </c>
      <c r="F526" s="7" t="s">
        <v>4</v>
      </c>
      <c r="G526" s="7" t="s">
        <v>1401</v>
      </c>
      <c r="H526" s="7" t="s">
        <v>173</v>
      </c>
      <c r="I526" s="7" t="s">
        <v>1407</v>
      </c>
      <c r="J526" s="7" t="s">
        <v>8</v>
      </c>
      <c r="K526" s="11">
        <v>57462259441</v>
      </c>
      <c r="L526" s="9" t="s">
        <v>1560</v>
      </c>
      <c r="M526" s="9" t="s">
        <v>1580</v>
      </c>
      <c r="N526" s="7" t="s">
        <v>9</v>
      </c>
      <c r="O526" s="9" t="s">
        <v>1587</v>
      </c>
      <c r="P526" s="9">
        <v>7.5000000000000002E-4</v>
      </c>
      <c r="Q526" s="9" t="s">
        <v>1589</v>
      </c>
      <c r="R526" s="11">
        <v>1123870512</v>
      </c>
      <c r="S526" s="11">
        <v>927153664.99999988</v>
      </c>
      <c r="T526" s="11">
        <v>0</v>
      </c>
      <c r="U526" s="11">
        <v>0</v>
      </c>
      <c r="V526" s="11">
        <v>60122323</v>
      </c>
      <c r="W526" s="11">
        <v>53324613</v>
      </c>
      <c r="X526" s="11">
        <v>83269911</v>
      </c>
      <c r="Y526" s="11">
        <v>0</v>
      </c>
      <c r="Z526" s="11">
        <v>0</v>
      </c>
      <c r="AA526" s="9"/>
      <c r="AB526" s="28">
        <f t="shared" si="119"/>
        <v>1040600600.9999999</v>
      </c>
      <c r="AC526" s="14">
        <f t="shared" si="118"/>
        <v>0.89097936721256998</v>
      </c>
      <c r="AD526" s="14">
        <f t="shared" si="120"/>
        <v>5.7776559942617225E-2</v>
      </c>
      <c r="AE526" s="9">
        <f t="shared" si="122"/>
        <v>1.6135001895495688E-2</v>
      </c>
      <c r="AF526" s="9">
        <f t="shared" si="121"/>
        <v>1.0462923592785495E-3</v>
      </c>
      <c r="AG526" s="26">
        <f t="shared" si="115"/>
        <v>1.810928792433663E-2</v>
      </c>
    </row>
    <row r="527" spans="1:33" x14ac:dyDescent="0.2">
      <c r="A527" s="6" t="s">
        <v>1467</v>
      </c>
      <c r="B527" s="6" t="s">
        <v>874</v>
      </c>
      <c r="C527" s="6" t="s">
        <v>60</v>
      </c>
      <c r="D527" s="7" t="s">
        <v>875</v>
      </c>
      <c r="E527" s="7" t="s">
        <v>756</v>
      </c>
      <c r="F527" s="7" t="s">
        <v>448</v>
      </c>
      <c r="G527" s="7" t="s">
        <v>449</v>
      </c>
      <c r="H527" s="7" t="s">
        <v>449</v>
      </c>
      <c r="I527" s="7" t="s">
        <v>408</v>
      </c>
      <c r="J527" s="7" t="s">
        <v>8</v>
      </c>
      <c r="K527" s="11">
        <v>2478671027</v>
      </c>
      <c r="L527" s="9" t="s">
        <v>1561</v>
      </c>
      <c r="M527" s="9" t="s">
        <v>1171</v>
      </c>
      <c r="N527" s="7" t="s">
        <v>403</v>
      </c>
      <c r="O527" s="9" t="s">
        <v>1587</v>
      </c>
      <c r="P527" s="9">
        <v>7.5000000000000002E-4</v>
      </c>
      <c r="Q527" s="9" t="s">
        <v>1588</v>
      </c>
      <c r="R527" s="11">
        <v>16288473</v>
      </c>
      <c r="S527" s="11">
        <v>12168550</v>
      </c>
      <c r="T527" s="11">
        <v>0</v>
      </c>
      <c r="U527" s="11">
        <v>0</v>
      </c>
      <c r="V527" s="11">
        <v>1216855</v>
      </c>
      <c r="W527" s="11">
        <v>2802150</v>
      </c>
      <c r="X527" s="11">
        <v>100918</v>
      </c>
      <c r="Y527" s="11"/>
      <c r="Z527" s="11">
        <v>0</v>
      </c>
      <c r="AA527" s="9"/>
      <c r="AB527" s="28">
        <f t="shared" si="119"/>
        <v>16187555</v>
      </c>
      <c r="AC527" s="14">
        <f t="shared" ref="AC527:AC558" si="123">+S527/AB527</f>
        <v>0.75172254240989456</v>
      </c>
      <c r="AD527" s="14">
        <f t="shared" si="120"/>
        <v>7.5172254240989445E-2</v>
      </c>
      <c r="AE527" s="9">
        <f t="shared" si="122"/>
        <v>4.9093041664056208E-3</v>
      </c>
      <c r="AF527" s="9">
        <f t="shared" si="121"/>
        <v>4.909304166405621E-4</v>
      </c>
      <c r="AG527" s="26">
        <f t="shared" si="115"/>
        <v>6.5307395873312885E-3</v>
      </c>
    </row>
    <row r="528" spans="1:33" x14ac:dyDescent="0.2">
      <c r="A528" s="6" t="s">
        <v>1467</v>
      </c>
      <c r="B528" s="6" t="s">
        <v>876</v>
      </c>
      <c r="C528" s="6" t="s">
        <v>60</v>
      </c>
      <c r="D528" s="7" t="s">
        <v>877</v>
      </c>
      <c r="E528" s="7" t="s">
        <v>756</v>
      </c>
      <c r="F528" s="7" t="s">
        <v>448</v>
      </c>
      <c r="G528" s="7" t="s">
        <v>449</v>
      </c>
      <c r="H528" s="7" t="s">
        <v>449</v>
      </c>
      <c r="I528" s="7" t="s">
        <v>408</v>
      </c>
      <c r="J528" s="7" t="s">
        <v>8</v>
      </c>
      <c r="K528" s="11">
        <v>2490040744</v>
      </c>
      <c r="L528" s="9" t="s">
        <v>1561</v>
      </c>
      <c r="M528" s="9" t="s">
        <v>1171</v>
      </c>
      <c r="N528" s="7" t="s">
        <v>403</v>
      </c>
      <c r="O528" s="9" t="s">
        <v>1587</v>
      </c>
      <c r="P528" s="9">
        <v>7.5000000000000002E-4</v>
      </c>
      <c r="Q528" s="9" t="s">
        <v>1588</v>
      </c>
      <c r="R528" s="11">
        <v>16742608</v>
      </c>
      <c r="S528" s="11">
        <v>12571850</v>
      </c>
      <c r="T528" s="11">
        <v>0</v>
      </c>
      <c r="U528" s="11">
        <v>0</v>
      </c>
      <c r="V528" s="11">
        <v>1257185</v>
      </c>
      <c r="W528" s="11">
        <v>2812561</v>
      </c>
      <c r="X528" s="11">
        <v>101012</v>
      </c>
      <c r="Y528" s="11"/>
      <c r="Z528" s="11">
        <v>0</v>
      </c>
      <c r="AA528" s="9"/>
      <c r="AB528" s="28">
        <f t="shared" si="119"/>
        <v>16641596</v>
      </c>
      <c r="AC528" s="14">
        <f t="shared" si="123"/>
        <v>0.75544737415810359</v>
      </c>
      <c r="AD528" s="14">
        <f t="shared" si="120"/>
        <v>7.5544737415810359E-2</v>
      </c>
      <c r="AE528" s="9">
        <f t="shared" si="122"/>
        <v>5.048853128324554E-3</v>
      </c>
      <c r="AF528" s="9">
        <f t="shared" si="121"/>
        <v>5.0488531283245542E-4</v>
      </c>
      <c r="AG528" s="26">
        <f t="shared" si="115"/>
        <v>6.6832625289765142E-3</v>
      </c>
    </row>
    <row r="529" spans="1:33" x14ac:dyDescent="0.2">
      <c r="A529" s="6" t="s">
        <v>1467</v>
      </c>
      <c r="B529" s="6" t="s">
        <v>878</v>
      </c>
      <c r="C529" s="6" t="s">
        <v>60</v>
      </c>
      <c r="D529" s="7" t="s">
        <v>879</v>
      </c>
      <c r="E529" s="7" t="s">
        <v>3</v>
      </c>
      <c r="F529" s="7" t="s">
        <v>4</v>
      </c>
      <c r="G529" s="7" t="s">
        <v>1401</v>
      </c>
      <c r="H529" s="7" t="s">
        <v>17</v>
      </c>
      <c r="I529" s="7" t="s">
        <v>408</v>
      </c>
      <c r="J529" s="7" t="s">
        <v>8</v>
      </c>
      <c r="K529" s="11">
        <v>2219885284</v>
      </c>
      <c r="L529" s="9" t="s">
        <v>1560</v>
      </c>
      <c r="M529" s="9" t="s">
        <v>1580</v>
      </c>
      <c r="N529" s="7" t="s">
        <v>9</v>
      </c>
      <c r="O529" s="9" t="s">
        <v>1587</v>
      </c>
      <c r="P529" s="9">
        <v>7.5000000000000002E-4</v>
      </c>
      <c r="Q529" s="9" t="s">
        <v>1588</v>
      </c>
      <c r="R529" s="11">
        <v>35009692</v>
      </c>
      <c r="S529" s="11">
        <v>26694029</v>
      </c>
      <c r="T529" s="11">
        <v>0</v>
      </c>
      <c r="U529" s="11">
        <v>0</v>
      </c>
      <c r="V529" s="11">
        <v>4478264</v>
      </c>
      <c r="W529" s="11">
        <v>2912146</v>
      </c>
      <c r="X529" s="11">
        <v>925253</v>
      </c>
      <c r="Y529" s="11">
        <v>167453</v>
      </c>
      <c r="Z529" s="11">
        <v>0</v>
      </c>
      <c r="AA529" s="9">
        <v>3.9800000000000002E-4</v>
      </c>
      <c r="AB529" s="28">
        <f t="shared" si="119"/>
        <v>34084439</v>
      </c>
      <c r="AC529" s="14">
        <f t="shared" si="123"/>
        <v>0.78317348864096015</v>
      </c>
      <c r="AD529" s="14">
        <f t="shared" si="120"/>
        <v>0.1313873465835832</v>
      </c>
      <c r="AE529" s="9">
        <f t="shared" si="122"/>
        <v>1.2024958763589876E-2</v>
      </c>
      <c r="AF529" s="9">
        <f t="shared" si="121"/>
        <v>2.0173402798232161E-3</v>
      </c>
      <c r="AG529" s="26">
        <f t="shared" si="115"/>
        <v>1.5752144309017366E-2</v>
      </c>
    </row>
    <row r="530" spans="1:33" x14ac:dyDescent="0.2">
      <c r="A530" s="6" t="s">
        <v>1467</v>
      </c>
      <c r="B530" s="6" t="s">
        <v>1413</v>
      </c>
      <c r="C530" s="6" t="s">
        <v>60</v>
      </c>
      <c r="D530" s="7" t="s">
        <v>880</v>
      </c>
      <c r="E530" s="7" t="s">
        <v>3</v>
      </c>
      <c r="F530" s="7" t="s">
        <v>4</v>
      </c>
      <c r="G530" s="7" t="s">
        <v>1401</v>
      </c>
      <c r="H530" s="7" t="s">
        <v>115</v>
      </c>
      <c r="I530" s="7" t="s">
        <v>408</v>
      </c>
      <c r="J530" s="7" t="s">
        <v>27</v>
      </c>
      <c r="K530" s="11">
        <v>17587201</v>
      </c>
      <c r="L530" s="9" t="s">
        <v>1560</v>
      </c>
      <c r="M530" s="9" t="s">
        <v>1171</v>
      </c>
      <c r="N530" s="7" t="s">
        <v>403</v>
      </c>
      <c r="O530" s="9" t="s">
        <v>1587</v>
      </c>
      <c r="P530" s="9">
        <v>7.5000000000000002E-4</v>
      </c>
      <c r="Q530" s="9" t="s">
        <v>1588</v>
      </c>
      <c r="R530" s="11">
        <v>26291</v>
      </c>
      <c r="S530" s="11">
        <v>7015</v>
      </c>
      <c r="T530" s="11">
        <v>0</v>
      </c>
      <c r="U530" s="11">
        <v>0</v>
      </c>
      <c r="V530" s="11">
        <v>1759</v>
      </c>
      <c r="W530" s="11">
        <v>17291</v>
      </c>
      <c r="X530" s="11">
        <v>226</v>
      </c>
      <c r="Y530" s="11"/>
      <c r="Z530" s="11">
        <v>0</v>
      </c>
      <c r="AA530" s="9"/>
      <c r="AB530" s="28">
        <f t="shared" si="119"/>
        <v>26065</v>
      </c>
      <c r="AC530" s="14">
        <f t="shared" si="123"/>
        <v>0.26913485516976787</v>
      </c>
      <c r="AD530" s="14">
        <f t="shared" si="120"/>
        <v>6.7485133320544788E-2</v>
      </c>
      <c r="AE530" s="9">
        <f t="shared" si="122"/>
        <v>3.9886960978043068E-4</v>
      </c>
      <c r="AF530" s="9">
        <f t="shared" si="121"/>
        <v>1.0001591498271954E-4</v>
      </c>
      <c r="AG530" s="26">
        <f t="shared" si="115"/>
        <v>1.4820436748292124E-3</v>
      </c>
    </row>
    <row r="531" spans="1:33" x14ac:dyDescent="0.2">
      <c r="A531" s="6" t="s">
        <v>1467</v>
      </c>
      <c r="B531" s="6" t="s">
        <v>881</v>
      </c>
      <c r="C531" s="6" t="s">
        <v>60</v>
      </c>
      <c r="D531" s="7" t="s">
        <v>882</v>
      </c>
      <c r="E531" s="7" t="s">
        <v>3</v>
      </c>
      <c r="F531" s="7" t="s">
        <v>4</v>
      </c>
      <c r="G531" s="7" t="s">
        <v>1401</v>
      </c>
      <c r="H531" s="7" t="s">
        <v>17</v>
      </c>
      <c r="I531" s="7" t="s">
        <v>408</v>
      </c>
      <c r="J531" s="7" t="s">
        <v>8</v>
      </c>
      <c r="K531" s="11">
        <v>921686122</v>
      </c>
      <c r="L531" s="9" t="s">
        <v>1560</v>
      </c>
      <c r="M531" s="9" t="s">
        <v>1580</v>
      </c>
      <c r="N531" s="7" t="s">
        <v>9</v>
      </c>
      <c r="O531" s="9" t="s">
        <v>1587</v>
      </c>
      <c r="P531" s="9">
        <v>7.5000000000000002E-4</v>
      </c>
      <c r="Q531" s="9" t="s">
        <v>1588</v>
      </c>
      <c r="R531" s="11">
        <v>18990391</v>
      </c>
      <c r="S531" s="11">
        <v>13833558</v>
      </c>
      <c r="T531" s="11">
        <v>0</v>
      </c>
      <c r="U531" s="11">
        <v>0</v>
      </c>
      <c r="V531" s="11">
        <v>1884255</v>
      </c>
      <c r="W531" s="11">
        <v>2286717</v>
      </c>
      <c r="X531" s="11">
        <v>985861</v>
      </c>
      <c r="Y531" s="11">
        <v>0</v>
      </c>
      <c r="Z531" s="11">
        <v>0</v>
      </c>
      <c r="AA531" s="9"/>
      <c r="AB531" s="28">
        <f t="shared" si="119"/>
        <v>18004530</v>
      </c>
      <c r="AC531" s="14">
        <f t="shared" si="123"/>
        <v>0.76833763502851782</v>
      </c>
      <c r="AD531" s="14">
        <f t="shared" si="120"/>
        <v>0.10465449528535319</v>
      </c>
      <c r="AE531" s="9">
        <f t="shared" si="122"/>
        <v>1.500896853039521E-2</v>
      </c>
      <c r="AF531" s="9">
        <f t="shared" si="121"/>
        <v>2.0443564842999775E-3</v>
      </c>
      <c r="AG531" s="26">
        <f t="shared" si="115"/>
        <v>1.9534339912736582E-2</v>
      </c>
    </row>
    <row r="532" spans="1:33" x14ac:dyDescent="0.2">
      <c r="A532" s="6" t="s">
        <v>1467</v>
      </c>
      <c r="B532" s="6" t="s">
        <v>1412</v>
      </c>
      <c r="C532" s="6" t="s">
        <v>60</v>
      </c>
      <c r="D532" s="7" t="s">
        <v>883</v>
      </c>
      <c r="E532" s="7" t="s">
        <v>756</v>
      </c>
      <c r="F532" s="7" t="s">
        <v>448</v>
      </c>
      <c r="G532" s="7" t="s">
        <v>449</v>
      </c>
      <c r="H532" s="7" t="s">
        <v>757</v>
      </c>
      <c r="I532" s="7" t="s">
        <v>408</v>
      </c>
      <c r="J532" s="7" t="s">
        <v>8</v>
      </c>
      <c r="K532" s="11">
        <v>3148825324</v>
      </c>
      <c r="L532" s="9" t="s">
        <v>1561</v>
      </c>
      <c r="M532" s="9" t="s">
        <v>1171</v>
      </c>
      <c r="N532" s="7" t="s">
        <v>403</v>
      </c>
      <c r="O532" s="9" t="s">
        <v>1587</v>
      </c>
      <c r="P532" s="9">
        <v>7.5000000000000002E-4</v>
      </c>
      <c r="Q532" s="9" t="s">
        <v>1588</v>
      </c>
      <c r="R532" s="11">
        <v>17805164</v>
      </c>
      <c r="S532" s="11">
        <v>13701652</v>
      </c>
      <c r="T532" s="11">
        <v>0</v>
      </c>
      <c r="U532" s="11">
        <v>0</v>
      </c>
      <c r="V532" s="11">
        <v>1489310</v>
      </c>
      <c r="W532" s="11">
        <v>2514590</v>
      </c>
      <c r="X532" s="11">
        <v>99612</v>
      </c>
      <c r="Y532" s="11"/>
      <c r="Z532" s="11">
        <v>0</v>
      </c>
      <c r="AA532" s="9"/>
      <c r="AB532" s="28">
        <f t="shared" si="119"/>
        <v>17705552</v>
      </c>
      <c r="AC532" s="14">
        <f t="shared" si="123"/>
        <v>0.77386189371559833</v>
      </c>
      <c r="AD532" s="14">
        <f t="shared" si="120"/>
        <v>8.411542322995634E-2</v>
      </c>
      <c r="AE532" s="9">
        <f t="shared" si="122"/>
        <v>4.3513534699964199E-3</v>
      </c>
      <c r="AF532" s="9">
        <f t="shared" si="121"/>
        <v>4.729732032604804E-4</v>
      </c>
      <c r="AG532" s="26">
        <f t="shared" si="115"/>
        <v>5.6229070139427019E-3</v>
      </c>
    </row>
    <row r="533" spans="1:33" x14ac:dyDescent="0.2">
      <c r="A533" s="6" t="s">
        <v>1467</v>
      </c>
      <c r="B533" s="6" t="s">
        <v>1415</v>
      </c>
      <c r="C533" s="6" t="s">
        <v>60</v>
      </c>
      <c r="D533" s="7" t="s">
        <v>884</v>
      </c>
      <c r="E533" s="7" t="s">
        <v>3</v>
      </c>
      <c r="F533" s="7" t="s">
        <v>4</v>
      </c>
      <c r="G533" s="7" t="s">
        <v>1401</v>
      </c>
      <c r="H533" s="7" t="s">
        <v>115</v>
      </c>
      <c r="I533" s="7" t="s">
        <v>1178</v>
      </c>
      <c r="J533" s="7" t="s">
        <v>8</v>
      </c>
      <c r="K533" s="11">
        <v>14012690716</v>
      </c>
      <c r="L533" s="9" t="s">
        <v>1560</v>
      </c>
      <c r="M533" s="9" t="s">
        <v>1171</v>
      </c>
      <c r="N533" s="7" t="s">
        <v>403</v>
      </c>
      <c r="O533" s="9" t="s">
        <v>1587</v>
      </c>
      <c r="P533" s="9">
        <v>7.5000000000000002E-4</v>
      </c>
      <c r="Q533" s="9" t="s">
        <v>1588</v>
      </c>
      <c r="R533" s="11">
        <v>20388343</v>
      </c>
      <c r="S533" s="11">
        <v>5587749</v>
      </c>
      <c r="T533" s="11">
        <v>0</v>
      </c>
      <c r="U533" s="11">
        <v>0</v>
      </c>
      <c r="V533" s="11">
        <v>3099803</v>
      </c>
      <c r="W533" s="11">
        <v>11576328</v>
      </c>
      <c r="X533" s="11">
        <v>124463</v>
      </c>
      <c r="Y533" s="11"/>
      <c r="Z533" s="11">
        <v>0</v>
      </c>
      <c r="AA533" s="9"/>
      <c r="AB533" s="28">
        <f t="shared" si="119"/>
        <v>20263880</v>
      </c>
      <c r="AC533" s="14">
        <f t="shared" si="123"/>
        <v>0.27574921485914838</v>
      </c>
      <c r="AD533" s="14">
        <f t="shared" si="120"/>
        <v>0.15297183954899063</v>
      </c>
      <c r="AE533" s="9">
        <f t="shared" si="122"/>
        <v>3.9876345758632815E-4</v>
      </c>
      <c r="AF533" s="9">
        <f t="shared" si="121"/>
        <v>2.212139740200343E-4</v>
      </c>
      <c r="AG533" s="26">
        <f t="shared" si="115"/>
        <v>1.4461091314077355E-3</v>
      </c>
    </row>
    <row r="534" spans="1:33" x14ac:dyDescent="0.2">
      <c r="A534" s="6" t="s">
        <v>1467</v>
      </c>
      <c r="B534" s="6" t="s">
        <v>1408</v>
      </c>
      <c r="C534" s="6" t="s">
        <v>60</v>
      </c>
      <c r="D534" s="7" t="s">
        <v>1409</v>
      </c>
      <c r="E534" s="7" t="s">
        <v>3</v>
      </c>
      <c r="F534" s="7" t="s">
        <v>4</v>
      </c>
      <c r="G534" s="7" t="s">
        <v>1401</v>
      </c>
      <c r="H534" s="7" t="s">
        <v>17</v>
      </c>
      <c r="I534" s="7" t="s">
        <v>1178</v>
      </c>
      <c r="J534" s="7" t="s">
        <v>8</v>
      </c>
      <c r="K534" s="11">
        <v>314674442</v>
      </c>
      <c r="L534" s="9" t="s">
        <v>1560</v>
      </c>
      <c r="M534" s="9" t="s">
        <v>1580</v>
      </c>
      <c r="N534" s="7" t="s">
        <v>9</v>
      </c>
      <c r="O534" s="9" t="s">
        <v>1587</v>
      </c>
      <c r="P534" s="9">
        <v>7.5000000000000002E-4</v>
      </c>
      <c r="Q534" s="9" t="s">
        <v>1588</v>
      </c>
      <c r="R534" s="11">
        <v>6754610</v>
      </c>
      <c r="S534" s="11">
        <v>4569622</v>
      </c>
      <c r="T534" s="11">
        <v>0</v>
      </c>
      <c r="U534" s="11">
        <v>0</v>
      </c>
      <c r="V534" s="11">
        <v>314674</v>
      </c>
      <c r="W534" s="11">
        <v>1402172</v>
      </c>
      <c r="X534" s="11">
        <v>468142</v>
      </c>
      <c r="Y534" s="11">
        <v>0</v>
      </c>
      <c r="Z534" s="11">
        <v>0</v>
      </c>
      <c r="AA534" s="9"/>
      <c r="AB534" s="28">
        <f t="shared" si="119"/>
        <v>6286468</v>
      </c>
      <c r="AC534" s="14">
        <f t="shared" si="123"/>
        <v>0.72689815648469058</v>
      </c>
      <c r="AD534" s="14">
        <f t="shared" si="120"/>
        <v>5.0055770585327085E-2</v>
      </c>
      <c r="AE534" s="9">
        <f t="shared" si="122"/>
        <v>1.4521744984932713E-2</v>
      </c>
      <c r="AF534" s="9">
        <f t="shared" si="121"/>
        <v>9.9999859537369109E-4</v>
      </c>
      <c r="AG534" s="26">
        <f t="shared" si="115"/>
        <v>1.9977688559784591E-2</v>
      </c>
    </row>
    <row r="535" spans="1:33" x14ac:dyDescent="0.2">
      <c r="A535" s="6" t="s">
        <v>1467</v>
      </c>
      <c r="B535" s="6" t="s">
        <v>885</v>
      </c>
      <c r="C535" s="6" t="s">
        <v>60</v>
      </c>
      <c r="D535" s="7" t="s">
        <v>886</v>
      </c>
      <c r="E535" s="7" t="s">
        <v>756</v>
      </c>
      <c r="F535" s="7" t="s">
        <v>448</v>
      </c>
      <c r="G535" s="7" t="s">
        <v>449</v>
      </c>
      <c r="H535" s="7" t="s">
        <v>449</v>
      </c>
      <c r="I535" s="7" t="s">
        <v>408</v>
      </c>
      <c r="J535" s="7" t="s">
        <v>8</v>
      </c>
      <c r="K535" s="11">
        <v>2361387102</v>
      </c>
      <c r="L535" s="9" t="s">
        <v>1561</v>
      </c>
      <c r="M535" s="9" t="s">
        <v>1171</v>
      </c>
      <c r="N535" s="7" t="s">
        <v>403</v>
      </c>
      <c r="O535" s="9" t="s">
        <v>1587</v>
      </c>
      <c r="P535" s="9">
        <v>7.5000000000000002E-4</v>
      </c>
      <c r="Q535" s="9" t="s">
        <v>1588</v>
      </c>
      <c r="R535" s="11">
        <v>16574860</v>
      </c>
      <c r="S535" s="11">
        <v>12508900</v>
      </c>
      <c r="T535" s="11">
        <v>0</v>
      </c>
      <c r="U535" s="11">
        <v>0</v>
      </c>
      <c r="V535" s="11">
        <v>1250890</v>
      </c>
      <c r="W535" s="11">
        <v>2714183</v>
      </c>
      <c r="X535" s="11">
        <v>100887</v>
      </c>
      <c r="Y535" s="11"/>
      <c r="Z535" s="11">
        <v>0</v>
      </c>
      <c r="AA535" s="9"/>
      <c r="AB535" s="28">
        <f t="shared" si="119"/>
        <v>16473973</v>
      </c>
      <c r="AC535" s="14">
        <f t="shared" si="123"/>
        <v>0.75931288706130573</v>
      </c>
      <c r="AD535" s="14">
        <f t="shared" si="120"/>
        <v>7.593128870613057E-2</v>
      </c>
      <c r="AE535" s="9">
        <f t="shared" si="122"/>
        <v>5.2972678598123381E-3</v>
      </c>
      <c r="AF535" s="9">
        <f t="shared" si="121"/>
        <v>5.2972678598123388E-4</v>
      </c>
      <c r="AG535" s="26">
        <f t="shared" si="115"/>
        <v>6.9763966213109265E-3</v>
      </c>
    </row>
    <row r="536" spans="1:33" x14ac:dyDescent="0.2">
      <c r="A536" s="6" t="s">
        <v>1467</v>
      </c>
      <c r="B536" s="6" t="s">
        <v>1416</v>
      </c>
      <c r="C536" s="6" t="s">
        <v>60</v>
      </c>
      <c r="D536" s="7" t="s">
        <v>887</v>
      </c>
      <c r="E536" s="7" t="s">
        <v>3</v>
      </c>
      <c r="F536" s="7" t="s">
        <v>4</v>
      </c>
      <c r="G536" s="7" t="s">
        <v>449</v>
      </c>
      <c r="H536" s="7" t="s">
        <v>495</v>
      </c>
      <c r="I536" s="7" t="s">
        <v>408</v>
      </c>
      <c r="J536" s="7" t="s">
        <v>8</v>
      </c>
      <c r="K536" s="11">
        <v>2554684957</v>
      </c>
      <c r="L536" s="9" t="s">
        <v>1560</v>
      </c>
      <c r="M536" s="9" t="s">
        <v>1580</v>
      </c>
      <c r="N536" s="7" t="s">
        <v>9</v>
      </c>
      <c r="O536" s="9" t="s">
        <v>1587</v>
      </c>
      <c r="P536" s="9">
        <v>7.5000000000000002E-4</v>
      </c>
      <c r="Q536" s="9" t="s">
        <v>1588</v>
      </c>
      <c r="R536" s="11">
        <v>176430679</v>
      </c>
      <c r="S536" s="11">
        <v>27909902</v>
      </c>
      <c r="T536" s="11">
        <v>135724610</v>
      </c>
      <c r="U536" s="11">
        <v>0</v>
      </c>
      <c r="V536" s="11">
        <v>2554685</v>
      </c>
      <c r="W536" s="11">
        <v>3433182</v>
      </c>
      <c r="X536" s="11">
        <v>6808300</v>
      </c>
      <c r="Y536" s="11">
        <v>2156530</v>
      </c>
      <c r="Z536" s="11">
        <v>0</v>
      </c>
      <c r="AA536" s="9">
        <v>1.8730000000000001E-3</v>
      </c>
      <c r="AB536" s="28">
        <f t="shared" si="119"/>
        <v>33897769</v>
      </c>
      <c r="AC536" s="14">
        <f t="shared" si="123"/>
        <v>0.82335512994970261</v>
      </c>
      <c r="AD536" s="14">
        <f t="shared" si="120"/>
        <v>7.5364399350293529E-2</v>
      </c>
      <c r="AE536" s="9">
        <f t="shared" si="122"/>
        <v>1.092498780467043E-2</v>
      </c>
      <c r="AF536" s="9">
        <f t="shared" si="121"/>
        <v>1.0000000168318211E-3</v>
      </c>
      <c r="AG536" s="26">
        <f t="shared" si="115"/>
        <v>1.5141864682166757E-2</v>
      </c>
    </row>
    <row r="537" spans="1:33" x14ac:dyDescent="0.2">
      <c r="A537" s="6" t="s">
        <v>1467</v>
      </c>
      <c r="B537" s="6" t="s">
        <v>1417</v>
      </c>
      <c r="C537" s="6" t="s">
        <v>1418</v>
      </c>
      <c r="D537" s="7" t="s">
        <v>1419</v>
      </c>
      <c r="E537" s="7" t="s">
        <v>3</v>
      </c>
      <c r="F537" s="7" t="s">
        <v>4</v>
      </c>
      <c r="G537" s="7" t="s">
        <v>449</v>
      </c>
      <c r="H537" s="7" t="s">
        <v>495</v>
      </c>
      <c r="I537" s="7" t="s">
        <v>1178</v>
      </c>
      <c r="J537" s="7" t="s">
        <v>8</v>
      </c>
      <c r="K537" s="11">
        <v>299026</v>
      </c>
      <c r="L537" s="9" t="s">
        <v>1171</v>
      </c>
      <c r="M537" s="9" t="s">
        <v>1171</v>
      </c>
      <c r="N537" s="7" t="s">
        <v>403</v>
      </c>
      <c r="O537" s="9" t="s">
        <v>1171</v>
      </c>
      <c r="P537" s="9">
        <v>7.5000000000000002E-4</v>
      </c>
      <c r="Q537" s="9">
        <v>0</v>
      </c>
      <c r="R537" s="11">
        <v>12134</v>
      </c>
      <c r="S537" s="11"/>
      <c r="T537" s="11">
        <v>0</v>
      </c>
      <c r="U537" s="11">
        <v>0</v>
      </c>
      <c r="V537" s="11">
        <v>0</v>
      </c>
      <c r="W537" s="11">
        <v>12134</v>
      </c>
      <c r="X537" s="11">
        <v>0</v>
      </c>
      <c r="Y537" s="11"/>
      <c r="Z537" s="11">
        <v>0</v>
      </c>
      <c r="AA537" s="9"/>
      <c r="AB537" s="28">
        <f t="shared" si="119"/>
        <v>12134</v>
      </c>
      <c r="AC537" s="14">
        <f t="shared" si="123"/>
        <v>0</v>
      </c>
      <c r="AD537" s="14">
        <f t="shared" si="120"/>
        <v>0</v>
      </c>
      <c r="AE537" s="9">
        <f t="shared" si="122"/>
        <v>0</v>
      </c>
      <c r="AF537" s="9">
        <f t="shared" si="121"/>
        <v>0</v>
      </c>
      <c r="AG537" s="26">
        <f t="shared" si="115"/>
        <v>4.0578411241831813E-2</v>
      </c>
    </row>
    <row r="538" spans="1:33" x14ac:dyDescent="0.2">
      <c r="A538" s="6" t="s">
        <v>1467</v>
      </c>
      <c r="B538" s="6" t="s">
        <v>888</v>
      </c>
      <c r="C538" s="6" t="s">
        <v>60</v>
      </c>
      <c r="D538" s="7" t="s">
        <v>889</v>
      </c>
      <c r="E538" s="7" t="s">
        <v>756</v>
      </c>
      <c r="F538" s="7" t="s">
        <v>448</v>
      </c>
      <c r="G538" s="7" t="s">
        <v>449</v>
      </c>
      <c r="H538" s="7" t="s">
        <v>757</v>
      </c>
      <c r="I538" s="7" t="s">
        <v>408</v>
      </c>
      <c r="J538" s="7" t="s">
        <v>8</v>
      </c>
      <c r="K538" s="11">
        <v>3086551764</v>
      </c>
      <c r="L538" s="9" t="s">
        <v>1561</v>
      </c>
      <c r="M538" s="9" t="s">
        <v>1171</v>
      </c>
      <c r="N538" s="7" t="s">
        <v>403</v>
      </c>
      <c r="O538" s="9" t="s">
        <v>1587</v>
      </c>
      <c r="P538" s="9">
        <v>7.5000000000000002E-4</v>
      </c>
      <c r="Q538" s="9" t="s">
        <v>1588</v>
      </c>
      <c r="R538" s="11">
        <v>19755192</v>
      </c>
      <c r="S538" s="11">
        <v>15637977</v>
      </c>
      <c r="T538" s="11">
        <v>0</v>
      </c>
      <c r="U538" s="11">
        <v>0</v>
      </c>
      <c r="V538" s="11">
        <v>1533135</v>
      </c>
      <c r="W538" s="11">
        <v>2483622</v>
      </c>
      <c r="X538" s="11">
        <v>100458</v>
      </c>
      <c r="Y538" s="11"/>
      <c r="Z538" s="11">
        <v>0</v>
      </c>
      <c r="AA538" s="9"/>
      <c r="AB538" s="28">
        <f t="shared" si="119"/>
        <v>19654734</v>
      </c>
      <c r="AC538" s="14">
        <f t="shared" si="123"/>
        <v>0.79563412051264593</v>
      </c>
      <c r="AD538" s="14">
        <f t="shared" si="120"/>
        <v>7.8003345148298625E-2</v>
      </c>
      <c r="AE538" s="9">
        <f t="shared" si="122"/>
        <v>5.0664878465326788E-3</v>
      </c>
      <c r="AF538" s="9">
        <f t="shared" si="121"/>
        <v>4.9671449475810578E-4</v>
      </c>
      <c r="AG538" s="26">
        <f t="shared" si="115"/>
        <v>6.3678614527846291E-3</v>
      </c>
    </row>
    <row r="539" spans="1:33" x14ac:dyDescent="0.2">
      <c r="A539" s="6" t="s">
        <v>1467</v>
      </c>
      <c r="B539" s="6" t="s">
        <v>890</v>
      </c>
      <c r="C539" s="6" t="s">
        <v>60</v>
      </c>
      <c r="D539" s="7" t="s">
        <v>891</v>
      </c>
      <c r="E539" s="7" t="s">
        <v>756</v>
      </c>
      <c r="F539" s="7" t="s">
        <v>448</v>
      </c>
      <c r="G539" s="7" t="s">
        <v>449</v>
      </c>
      <c r="H539" s="7" t="s">
        <v>757</v>
      </c>
      <c r="I539" s="7" t="s">
        <v>408</v>
      </c>
      <c r="J539" s="7" t="s">
        <v>8</v>
      </c>
      <c r="K539" s="11">
        <v>2748414367</v>
      </c>
      <c r="L539" s="9" t="s">
        <v>1561</v>
      </c>
      <c r="M539" s="9" t="s">
        <v>1171</v>
      </c>
      <c r="N539" s="7" t="s">
        <v>403</v>
      </c>
      <c r="O539" s="9" t="s">
        <v>1587</v>
      </c>
      <c r="P539" s="9">
        <v>7.5000000000000002E-4</v>
      </c>
      <c r="Q539" s="9" t="s">
        <v>1588</v>
      </c>
      <c r="R539" s="11">
        <v>18493859</v>
      </c>
      <c r="S539" s="11">
        <v>13991550</v>
      </c>
      <c r="T539" s="11">
        <v>0</v>
      </c>
      <c r="U539" s="11">
        <v>0</v>
      </c>
      <c r="V539" s="11">
        <v>1399155</v>
      </c>
      <c r="W539" s="11">
        <v>3003024</v>
      </c>
      <c r="X539" s="11">
        <v>100130</v>
      </c>
      <c r="Y539" s="11"/>
      <c r="Z539" s="11">
        <v>0</v>
      </c>
      <c r="AA539" s="9"/>
      <c r="AB539" s="28">
        <f t="shared" si="119"/>
        <v>18393729</v>
      </c>
      <c r="AC539" s="14">
        <f t="shared" si="123"/>
        <v>0.76066957385313227</v>
      </c>
      <c r="AD539" s="14">
        <f t="shared" si="120"/>
        <v>7.6066957385313216E-2</v>
      </c>
      <c r="AE539" s="9">
        <f t="shared" si="122"/>
        <v>5.0907716711117018E-3</v>
      </c>
      <c r="AF539" s="9">
        <f t="shared" si="121"/>
        <v>5.090771671111702E-4</v>
      </c>
      <c r="AG539" s="26">
        <f t="shared" ref="AG539:AG602" si="124">+AB539/K539+AA539</f>
        <v>6.6924875742362909E-3</v>
      </c>
    </row>
    <row r="540" spans="1:33" x14ac:dyDescent="0.2">
      <c r="A540" s="6" t="s">
        <v>1467</v>
      </c>
      <c r="B540" s="6" t="s">
        <v>1414</v>
      </c>
      <c r="C540" s="6" t="s">
        <v>60</v>
      </c>
      <c r="D540" s="7" t="s">
        <v>892</v>
      </c>
      <c r="E540" s="7" t="s">
        <v>3</v>
      </c>
      <c r="F540" s="7" t="s">
        <v>4</v>
      </c>
      <c r="G540" s="7" t="s">
        <v>449</v>
      </c>
      <c r="H540" s="7" t="s">
        <v>333</v>
      </c>
      <c r="I540" s="7" t="s">
        <v>408</v>
      </c>
      <c r="J540" s="7" t="s">
        <v>8</v>
      </c>
      <c r="K540" s="11">
        <v>384496638</v>
      </c>
      <c r="L540" s="9" t="s">
        <v>1560</v>
      </c>
      <c r="M540" s="9" t="s">
        <v>1580</v>
      </c>
      <c r="N540" s="7" t="s">
        <v>9</v>
      </c>
      <c r="O540" s="9" t="s">
        <v>1587</v>
      </c>
      <c r="P540" s="9">
        <v>7.5000000000000002E-4</v>
      </c>
      <c r="Q540" s="9" t="s">
        <v>1588</v>
      </c>
      <c r="R540" s="11">
        <v>14623307</v>
      </c>
      <c r="S540" s="11">
        <v>5762401</v>
      </c>
      <c r="T540" s="11">
        <v>6371037</v>
      </c>
      <c r="U540" s="11">
        <v>0</v>
      </c>
      <c r="V540" s="11">
        <v>674686</v>
      </c>
      <c r="W540" s="11">
        <v>1451620</v>
      </c>
      <c r="X540" s="11">
        <v>363563</v>
      </c>
      <c r="Y540" s="11">
        <v>0</v>
      </c>
      <c r="Z540" s="11">
        <v>0</v>
      </c>
      <c r="AA540" s="9"/>
      <c r="AB540" s="28">
        <f t="shared" si="119"/>
        <v>7888707</v>
      </c>
      <c r="AC540" s="14">
        <f t="shared" si="123"/>
        <v>0.73046203896278561</v>
      </c>
      <c r="AD540" s="14">
        <f t="shared" si="120"/>
        <v>8.5525549370765064E-2</v>
      </c>
      <c r="AE540" s="9">
        <f t="shared" si="122"/>
        <v>1.4986869664124346E-2</v>
      </c>
      <c r="AF540" s="9">
        <f t="shared" si="121"/>
        <v>1.7547253560120856E-3</v>
      </c>
      <c r="AG540" s="26">
        <f t="shared" si="124"/>
        <v>2.0516972634751621E-2</v>
      </c>
    </row>
    <row r="541" spans="1:33" x14ac:dyDescent="0.2">
      <c r="A541" s="6" t="s">
        <v>1467</v>
      </c>
      <c r="B541" s="6" t="s">
        <v>893</v>
      </c>
      <c r="C541" s="6" t="s">
        <v>60</v>
      </c>
      <c r="D541" s="7" t="s">
        <v>894</v>
      </c>
      <c r="E541" s="7" t="s">
        <v>3</v>
      </c>
      <c r="F541" s="7" t="s">
        <v>4</v>
      </c>
      <c r="G541" s="7" t="s">
        <v>449</v>
      </c>
      <c r="H541" s="7" t="s">
        <v>1410</v>
      </c>
      <c r="I541" s="7" t="s">
        <v>1407</v>
      </c>
      <c r="J541" s="7" t="s">
        <v>8</v>
      </c>
      <c r="K541" s="11">
        <v>4475022034</v>
      </c>
      <c r="L541" s="9" t="s">
        <v>1560</v>
      </c>
      <c r="M541" s="9" t="s">
        <v>1581</v>
      </c>
      <c r="N541" s="7" t="s">
        <v>9</v>
      </c>
      <c r="O541" s="9" t="s">
        <v>1587</v>
      </c>
      <c r="P541" s="9">
        <v>7.5000000000000002E-4</v>
      </c>
      <c r="Q541" s="9">
        <v>0</v>
      </c>
      <c r="R541" s="11">
        <v>106303910</v>
      </c>
      <c r="S541" s="11">
        <v>64532993</v>
      </c>
      <c r="T541" s="11">
        <v>30317572</v>
      </c>
      <c r="U541" s="11">
        <v>0</v>
      </c>
      <c r="V541" s="11">
        <v>4475022</v>
      </c>
      <c r="W541" s="11">
        <v>5129722</v>
      </c>
      <c r="X541" s="11">
        <v>1848601</v>
      </c>
      <c r="Y541" s="11">
        <v>0</v>
      </c>
      <c r="Z541" s="11">
        <v>0</v>
      </c>
      <c r="AA541" s="9"/>
      <c r="AB541" s="28">
        <f t="shared" si="119"/>
        <v>74137737</v>
      </c>
      <c r="AC541" s="14">
        <f t="shared" si="123"/>
        <v>0.87044730000323589</v>
      </c>
      <c r="AD541" s="14">
        <f t="shared" si="120"/>
        <v>6.0360919837626009E-2</v>
      </c>
      <c r="AE541" s="9">
        <f t="shared" si="122"/>
        <v>1.4420709553985629E-2</v>
      </c>
      <c r="AF541" s="9">
        <f t="shared" si="121"/>
        <v>9.9999999240227202E-4</v>
      </c>
      <c r="AG541" s="26">
        <f t="shared" si="124"/>
        <v>1.6567010494411345E-2</v>
      </c>
    </row>
    <row r="542" spans="1:33" x14ac:dyDescent="0.2">
      <c r="A542" s="6" t="s">
        <v>1467</v>
      </c>
      <c r="B542" s="6" t="s">
        <v>895</v>
      </c>
      <c r="C542" s="6" t="s">
        <v>60</v>
      </c>
      <c r="D542" s="7" t="s">
        <v>896</v>
      </c>
      <c r="E542" s="7" t="s">
        <v>3</v>
      </c>
      <c r="F542" s="7" t="s">
        <v>4</v>
      </c>
      <c r="G542" s="7" t="s">
        <v>1401</v>
      </c>
      <c r="H542" s="7" t="s">
        <v>196</v>
      </c>
      <c r="I542" s="7" t="s">
        <v>1178</v>
      </c>
      <c r="J542" s="7" t="s">
        <v>8</v>
      </c>
      <c r="K542" s="11">
        <v>743668314</v>
      </c>
      <c r="L542" s="9" t="s">
        <v>1560</v>
      </c>
      <c r="M542" s="9" t="s">
        <v>1171</v>
      </c>
      <c r="N542" s="7" t="s">
        <v>403</v>
      </c>
      <c r="O542" s="9" t="s">
        <v>1587</v>
      </c>
      <c r="P542" s="9">
        <v>7.5000000000000002E-4</v>
      </c>
      <c r="Q542" s="9" t="s">
        <v>1588</v>
      </c>
      <c r="R542" s="11">
        <v>11531580</v>
      </c>
      <c r="S542" s="11">
        <v>8546716</v>
      </c>
      <c r="T542" s="11">
        <v>0</v>
      </c>
      <c r="U542" s="11">
        <v>0</v>
      </c>
      <c r="V542" s="11">
        <v>1116446</v>
      </c>
      <c r="W542" s="11">
        <v>1565941</v>
      </c>
      <c r="X542" s="11">
        <v>302477</v>
      </c>
      <c r="Y542" s="11">
        <v>0</v>
      </c>
      <c r="Z542" s="11">
        <v>0</v>
      </c>
      <c r="AA542" s="9"/>
      <c r="AB542" s="28">
        <f t="shared" si="119"/>
        <v>11229103</v>
      </c>
      <c r="AC542" s="14">
        <f t="shared" si="123"/>
        <v>0.7611218812402023</v>
      </c>
      <c r="AD542" s="14">
        <f t="shared" si="120"/>
        <v>9.9424326235140956E-2</v>
      </c>
      <c r="AE542" s="9">
        <f t="shared" si="122"/>
        <v>1.1492645093387696E-2</v>
      </c>
      <c r="AF542" s="9">
        <f t="shared" si="121"/>
        <v>1.5012687497668483E-3</v>
      </c>
      <c r="AG542" s="26">
        <f t="shared" si="124"/>
        <v>1.5099612002562745E-2</v>
      </c>
    </row>
    <row r="543" spans="1:33" x14ac:dyDescent="0.2">
      <c r="A543" s="6" t="s">
        <v>1467</v>
      </c>
      <c r="B543" s="6" t="s">
        <v>897</v>
      </c>
      <c r="C543" s="6" t="s">
        <v>60</v>
      </c>
      <c r="D543" s="7" t="s">
        <v>898</v>
      </c>
      <c r="E543" s="7" t="s">
        <v>756</v>
      </c>
      <c r="F543" s="7" t="s">
        <v>448</v>
      </c>
      <c r="G543" s="7" t="s">
        <v>449</v>
      </c>
      <c r="H543" s="7" t="s">
        <v>757</v>
      </c>
      <c r="I543" s="7" t="s">
        <v>408</v>
      </c>
      <c r="J543" s="7" t="s">
        <v>8</v>
      </c>
      <c r="K543" s="11">
        <v>3469711402</v>
      </c>
      <c r="L543" s="9" t="s">
        <v>1561</v>
      </c>
      <c r="M543" s="9" t="s">
        <v>1171</v>
      </c>
      <c r="N543" s="7" t="s">
        <v>403</v>
      </c>
      <c r="O543" s="9" t="s">
        <v>1587</v>
      </c>
      <c r="P543" s="9">
        <v>7.5000000000000002E-4</v>
      </c>
      <c r="Q543" s="9" t="s">
        <v>1588</v>
      </c>
      <c r="R543" s="11">
        <v>20800417</v>
      </c>
      <c r="S543" s="11">
        <v>17816536</v>
      </c>
      <c r="T543" s="11">
        <v>0</v>
      </c>
      <c r="U543" s="11">
        <v>0</v>
      </c>
      <c r="V543" s="11">
        <v>1943623</v>
      </c>
      <c r="W543" s="11">
        <v>939800</v>
      </c>
      <c r="X543" s="11">
        <v>100458</v>
      </c>
      <c r="Y543" s="11"/>
      <c r="Z543" s="11">
        <v>0</v>
      </c>
      <c r="AA543" s="9"/>
      <c r="AB543" s="28">
        <f t="shared" si="119"/>
        <v>20699959</v>
      </c>
      <c r="AC543" s="14">
        <f t="shared" si="123"/>
        <v>0.86070392699811626</v>
      </c>
      <c r="AD543" s="14">
        <f t="shared" si="120"/>
        <v>9.3895016893511721E-2</v>
      </c>
      <c r="AE543" s="9">
        <f t="shared" si="122"/>
        <v>5.1348754797676394E-3</v>
      </c>
      <c r="AF543" s="9">
        <f t="shared" si="121"/>
        <v>5.6016849092396077E-4</v>
      </c>
      <c r="AG543" s="26">
        <f t="shared" si="124"/>
        <v>5.9659022326952601E-3</v>
      </c>
    </row>
    <row r="544" spans="1:33" x14ac:dyDescent="0.2">
      <c r="A544" s="6" t="s">
        <v>1467</v>
      </c>
      <c r="B544" s="6" t="s">
        <v>899</v>
      </c>
      <c r="C544" s="6" t="s">
        <v>60</v>
      </c>
      <c r="D544" s="7" t="s">
        <v>900</v>
      </c>
      <c r="E544" s="7" t="s">
        <v>756</v>
      </c>
      <c r="F544" s="7" t="s">
        <v>448</v>
      </c>
      <c r="G544" s="7" t="s">
        <v>449</v>
      </c>
      <c r="H544" s="7" t="s">
        <v>757</v>
      </c>
      <c r="I544" s="7" t="s">
        <v>408</v>
      </c>
      <c r="J544" s="7" t="s">
        <v>8</v>
      </c>
      <c r="K544" s="11">
        <v>2705860675</v>
      </c>
      <c r="L544" s="9" t="s">
        <v>1561</v>
      </c>
      <c r="M544" s="9" t="s">
        <v>1171</v>
      </c>
      <c r="N544" s="7" t="s">
        <v>403</v>
      </c>
      <c r="O544" s="9" t="s">
        <v>1587</v>
      </c>
      <c r="P544" s="9">
        <v>7.5000000000000002E-4</v>
      </c>
      <c r="Q544" s="9" t="s">
        <v>1588</v>
      </c>
      <c r="R544" s="11">
        <v>20566841</v>
      </c>
      <c r="S544" s="11">
        <v>16542224</v>
      </c>
      <c r="T544" s="11">
        <v>0</v>
      </c>
      <c r="U544" s="11">
        <v>0</v>
      </c>
      <c r="V544" s="11">
        <v>1627104</v>
      </c>
      <c r="W544" s="11">
        <v>2297051</v>
      </c>
      <c r="X544" s="11">
        <v>100462</v>
      </c>
      <c r="Y544" s="11"/>
      <c r="Z544" s="11">
        <v>0</v>
      </c>
      <c r="AA544" s="9"/>
      <c r="AB544" s="28">
        <f t="shared" si="119"/>
        <v>20466379</v>
      </c>
      <c r="AC544" s="14">
        <f t="shared" si="123"/>
        <v>0.80826334741480166</v>
      </c>
      <c r="AD544" s="14">
        <f t="shared" si="120"/>
        <v>7.9501312860472295E-2</v>
      </c>
      <c r="AE544" s="9">
        <f t="shared" si="122"/>
        <v>6.1134795863057511E-3</v>
      </c>
      <c r="AF544" s="9">
        <f t="shared" si="121"/>
        <v>6.0132586094810664E-4</v>
      </c>
      <c r="AG544" s="26">
        <f t="shared" si="124"/>
        <v>7.5637224004521221E-3</v>
      </c>
    </row>
    <row r="545" spans="1:33" x14ac:dyDescent="0.2">
      <c r="A545" s="6" t="s">
        <v>1467</v>
      </c>
      <c r="B545" s="6" t="s">
        <v>901</v>
      </c>
      <c r="C545" s="6" t="s">
        <v>60</v>
      </c>
      <c r="D545" s="7" t="s">
        <v>902</v>
      </c>
      <c r="E545" s="7" t="s">
        <v>756</v>
      </c>
      <c r="F545" s="7" t="s">
        <v>448</v>
      </c>
      <c r="G545" s="7" t="s">
        <v>449</v>
      </c>
      <c r="H545" s="7" t="s">
        <v>757</v>
      </c>
      <c r="I545" s="7" t="s">
        <v>408</v>
      </c>
      <c r="J545" s="7" t="s">
        <v>8</v>
      </c>
      <c r="K545" s="11">
        <v>2256400673</v>
      </c>
      <c r="L545" s="9" t="s">
        <v>1561</v>
      </c>
      <c r="M545" s="9" t="s">
        <v>1171</v>
      </c>
      <c r="N545" s="7" t="s">
        <v>403</v>
      </c>
      <c r="O545" s="9" t="s">
        <v>1587</v>
      </c>
      <c r="P545" s="9">
        <v>7.5000000000000002E-4</v>
      </c>
      <c r="Q545" s="9" t="s">
        <v>1588</v>
      </c>
      <c r="R545" s="11">
        <v>13578631</v>
      </c>
      <c r="S545" s="11">
        <v>10288131</v>
      </c>
      <c r="T545" s="11">
        <v>0</v>
      </c>
      <c r="U545" s="11">
        <v>0</v>
      </c>
      <c r="V545" s="11">
        <v>1118275</v>
      </c>
      <c r="W545" s="11">
        <v>2071763</v>
      </c>
      <c r="X545" s="11">
        <v>100462</v>
      </c>
      <c r="Y545" s="11"/>
      <c r="Z545" s="11">
        <v>0</v>
      </c>
      <c r="AA545" s="9"/>
      <c r="AB545" s="28">
        <f t="shared" si="119"/>
        <v>13478169</v>
      </c>
      <c r="AC545" s="14">
        <f t="shared" si="123"/>
        <v>0.76331814803627995</v>
      </c>
      <c r="AD545" s="14">
        <f t="shared" si="120"/>
        <v>8.2969355852415855E-2</v>
      </c>
      <c r="AE545" s="9">
        <f t="shared" si="122"/>
        <v>4.5595319674858114E-3</v>
      </c>
      <c r="AF545" s="9">
        <f t="shared" si="121"/>
        <v>4.9560125264153381E-4</v>
      </c>
      <c r="AG545" s="26">
        <f t="shared" si="124"/>
        <v>5.9733048129612925E-3</v>
      </c>
    </row>
    <row r="546" spans="1:33" x14ac:dyDescent="0.2">
      <c r="A546" s="6" t="s">
        <v>1468</v>
      </c>
      <c r="B546" s="6" t="s">
        <v>909</v>
      </c>
      <c r="C546" s="6" t="s">
        <v>475</v>
      </c>
      <c r="D546" s="7" t="s">
        <v>910</v>
      </c>
      <c r="E546" s="7" t="s">
        <v>3</v>
      </c>
      <c r="F546" s="7" t="s">
        <v>4</v>
      </c>
      <c r="G546" s="7" t="s">
        <v>24</v>
      </c>
      <c r="H546" s="7" t="s">
        <v>6</v>
      </c>
      <c r="I546" s="7" t="s">
        <v>7</v>
      </c>
      <c r="J546" s="7" t="s">
        <v>27</v>
      </c>
      <c r="K546" s="11">
        <v>2701080.3886639699</v>
      </c>
      <c r="L546" s="9" t="s">
        <v>1571</v>
      </c>
      <c r="M546" s="9"/>
      <c r="N546" s="7"/>
      <c r="O546" s="9" t="s">
        <v>1583</v>
      </c>
      <c r="P546" s="9" t="s">
        <v>1566</v>
      </c>
      <c r="Q546" s="9"/>
      <c r="R546" s="11">
        <v>29832.99</v>
      </c>
      <c r="S546" s="11">
        <v>26996.19</v>
      </c>
      <c r="T546" s="11">
        <v>0</v>
      </c>
      <c r="U546" s="11">
        <v>0</v>
      </c>
      <c r="V546" s="11">
        <v>1082.6300000000001</v>
      </c>
      <c r="W546" s="11">
        <v>1569.9499999999998</v>
      </c>
      <c r="X546" s="11">
        <v>184.22</v>
      </c>
      <c r="Y546" s="11">
        <v>0</v>
      </c>
      <c r="Z546" s="11">
        <v>0</v>
      </c>
      <c r="AA546" s="9">
        <v>1.2416999999999999E-2</v>
      </c>
      <c r="AB546" s="28">
        <f t="shared" si="119"/>
        <v>29648.77</v>
      </c>
      <c r="AC546" s="14">
        <f t="shared" si="123"/>
        <v>0.91053321942191867</v>
      </c>
      <c r="AD546" s="14">
        <f t="shared" si="120"/>
        <v>3.6515174153936236E-2</v>
      </c>
      <c r="AE546" s="9">
        <f t="shared" si="122"/>
        <v>9.9945896143257967E-3</v>
      </c>
      <c r="AF546" s="9">
        <f t="shared" si="121"/>
        <v>4.0081369090073595E-4</v>
      </c>
      <c r="AG546" s="26">
        <f t="shared" si="124"/>
        <v>2.3393633692366744E-2</v>
      </c>
    </row>
    <row r="547" spans="1:33" x14ac:dyDescent="0.2">
      <c r="A547" s="6" t="s">
        <v>1468</v>
      </c>
      <c r="B547" s="6" t="s">
        <v>905</v>
      </c>
      <c r="C547" s="6" t="s">
        <v>475</v>
      </c>
      <c r="D547" s="7" t="s">
        <v>906</v>
      </c>
      <c r="E547" s="7" t="s">
        <v>3</v>
      </c>
      <c r="F547" s="7" t="s">
        <v>4</v>
      </c>
      <c r="G547" s="7" t="s">
        <v>5</v>
      </c>
      <c r="H547" s="7" t="s">
        <v>6</v>
      </c>
      <c r="I547" s="7" t="s">
        <v>7</v>
      </c>
      <c r="J547" s="7" t="s">
        <v>8</v>
      </c>
      <c r="K547" s="11">
        <v>6245348693.6356297</v>
      </c>
      <c r="L547" s="9" t="s">
        <v>1569</v>
      </c>
      <c r="M547" s="9">
        <v>0.2</v>
      </c>
      <c r="N547" s="7" t="s">
        <v>9</v>
      </c>
      <c r="O547" s="9" t="s">
        <v>1583</v>
      </c>
      <c r="P547" s="9" t="s">
        <v>1566</v>
      </c>
      <c r="Q547" s="9"/>
      <c r="R547" s="11">
        <v>159100995</v>
      </c>
      <c r="S547" s="11">
        <v>124633090</v>
      </c>
      <c r="T547" s="11">
        <v>24212546</v>
      </c>
      <c r="U547" s="11">
        <v>0</v>
      </c>
      <c r="V547" s="11">
        <v>2498485</v>
      </c>
      <c r="W547" s="11">
        <v>4596876</v>
      </c>
      <c r="X547" s="11">
        <v>3159998</v>
      </c>
      <c r="Y547" s="11"/>
      <c r="Z547" s="11">
        <v>0</v>
      </c>
      <c r="AA547" s="9">
        <v>1.55E-4</v>
      </c>
      <c r="AB547" s="28">
        <f t="shared" si="119"/>
        <v>131728451</v>
      </c>
      <c r="AC547" s="14">
        <f t="shared" si="123"/>
        <v>0.94613645764345922</v>
      </c>
      <c r="AD547" s="14">
        <f t="shared" si="120"/>
        <v>1.8966935244687573E-2</v>
      </c>
      <c r="AE547" s="9">
        <f t="shared" si="122"/>
        <v>1.995614594378186E-2</v>
      </c>
      <c r="AF547" s="9">
        <f t="shared" si="121"/>
        <v>4.0005532478052031E-4</v>
      </c>
      <c r="AG547" s="26">
        <f t="shared" si="124"/>
        <v>2.1247249202072396E-2</v>
      </c>
    </row>
    <row r="548" spans="1:33" x14ac:dyDescent="0.2">
      <c r="A548" s="6" t="s">
        <v>1468</v>
      </c>
      <c r="B548" s="6" t="s">
        <v>905</v>
      </c>
      <c r="C548" s="6" t="s">
        <v>907</v>
      </c>
      <c r="D548" s="7" t="s">
        <v>908</v>
      </c>
      <c r="E548" s="7" t="s">
        <v>3</v>
      </c>
      <c r="F548" s="7" t="s">
        <v>4</v>
      </c>
      <c r="G548" s="7" t="s">
        <v>5</v>
      </c>
      <c r="H548" s="7" t="s">
        <v>6</v>
      </c>
      <c r="I548" s="7" t="s">
        <v>7</v>
      </c>
      <c r="J548" s="7" t="s">
        <v>8</v>
      </c>
      <c r="K548" s="11">
        <v>11790325451.789501</v>
      </c>
      <c r="L548" s="9" t="s">
        <v>1566</v>
      </c>
      <c r="M548" s="9">
        <v>0.2</v>
      </c>
      <c r="N548" s="7" t="s">
        <v>9</v>
      </c>
      <c r="O548" s="9" t="s">
        <v>1583</v>
      </c>
      <c r="P548" s="9" t="s">
        <v>1566</v>
      </c>
      <c r="Q548" s="9"/>
      <c r="R548" s="11">
        <v>187761981</v>
      </c>
      <c r="S548" s="11">
        <v>117870849</v>
      </c>
      <c r="T548" s="11">
        <v>50506019</v>
      </c>
      <c r="U548" s="11">
        <v>0</v>
      </c>
      <c r="V548" s="11">
        <v>4726989</v>
      </c>
      <c r="W548" s="11">
        <v>8686692</v>
      </c>
      <c r="X548" s="11">
        <v>5971432</v>
      </c>
      <c r="Y548" s="11"/>
      <c r="Z548" s="11">
        <v>0</v>
      </c>
      <c r="AA548" s="9">
        <v>1.55E-4</v>
      </c>
      <c r="AB548" s="28">
        <f t="shared" si="119"/>
        <v>131284530</v>
      </c>
      <c r="AC548" s="14">
        <f t="shared" si="123"/>
        <v>0.89782740586419441</v>
      </c>
      <c r="AD548" s="14">
        <f t="shared" si="120"/>
        <v>3.6005681705224522E-2</v>
      </c>
      <c r="AE548" s="9">
        <f t="shared" si="122"/>
        <v>9.9972515162513945E-3</v>
      </c>
      <c r="AF548" s="9">
        <f t="shared" si="121"/>
        <v>4.0092099402417697E-4</v>
      </c>
      <c r="AG548" s="26">
        <f t="shared" si="124"/>
        <v>1.1289936905416298E-2</v>
      </c>
    </row>
    <row r="549" spans="1:33" x14ac:dyDescent="0.2">
      <c r="A549" s="6" t="s">
        <v>1468</v>
      </c>
      <c r="B549" s="6" t="s">
        <v>911</v>
      </c>
      <c r="C549" s="6" t="s">
        <v>475</v>
      </c>
      <c r="D549" s="7" t="s">
        <v>912</v>
      </c>
      <c r="E549" s="7" t="s">
        <v>3</v>
      </c>
      <c r="F549" s="7" t="s">
        <v>4</v>
      </c>
      <c r="G549" s="7" t="s">
        <v>16</v>
      </c>
      <c r="H549" s="7" t="s">
        <v>17</v>
      </c>
      <c r="I549" s="7" t="s">
        <v>7</v>
      </c>
      <c r="J549" s="7" t="s">
        <v>8</v>
      </c>
      <c r="K549" s="11">
        <v>361883395.84615397</v>
      </c>
      <c r="L549" s="9" t="s">
        <v>1569</v>
      </c>
      <c r="M549" s="9">
        <v>0.2</v>
      </c>
      <c r="N549" s="7" t="s">
        <v>9</v>
      </c>
      <c r="O549" s="9" t="s">
        <v>1587</v>
      </c>
      <c r="P549" s="9" t="s">
        <v>1540</v>
      </c>
      <c r="Q549" s="9"/>
      <c r="R549" s="11">
        <v>7153387</v>
      </c>
      <c r="S549" s="11">
        <v>5444959</v>
      </c>
      <c r="T549" s="11">
        <v>0</v>
      </c>
      <c r="U549" s="11">
        <v>0</v>
      </c>
      <c r="V549" s="11">
        <v>728468</v>
      </c>
      <c r="W549" s="11">
        <v>610083</v>
      </c>
      <c r="X549" s="11">
        <v>369877</v>
      </c>
      <c r="Y549" s="11"/>
      <c r="Z549" s="11">
        <v>0</v>
      </c>
      <c r="AA549" s="9"/>
      <c r="AB549" s="28">
        <f t="shared" si="119"/>
        <v>6783510</v>
      </c>
      <c r="AC549" s="14">
        <f t="shared" si="123"/>
        <v>0.80267575340789654</v>
      </c>
      <c r="AD549" s="14">
        <f t="shared" si="120"/>
        <v>0.10738806311186981</v>
      </c>
      <c r="AE549" s="9">
        <f t="shared" si="122"/>
        <v>1.5046169740030828E-2</v>
      </c>
      <c r="AF549" s="9">
        <f t="shared" si="121"/>
        <v>2.0129909478070959E-3</v>
      </c>
      <c r="AG549" s="26">
        <f t="shared" si="124"/>
        <v>1.8745015874903102E-2</v>
      </c>
    </row>
    <row r="550" spans="1:33" x14ac:dyDescent="0.2">
      <c r="A550" s="6" t="s">
        <v>1468</v>
      </c>
      <c r="B550" s="6" t="s">
        <v>911</v>
      </c>
      <c r="C550" s="6" t="s">
        <v>907</v>
      </c>
      <c r="D550" s="7" t="s">
        <v>913</v>
      </c>
      <c r="E550" s="7" t="s">
        <v>3</v>
      </c>
      <c r="F550" s="7" t="s">
        <v>4</v>
      </c>
      <c r="G550" s="7" t="s">
        <v>16</v>
      </c>
      <c r="H550" s="7" t="s">
        <v>17</v>
      </c>
      <c r="I550" s="7" t="s">
        <v>7</v>
      </c>
      <c r="J550" s="7" t="s">
        <v>8</v>
      </c>
      <c r="K550" s="11">
        <v>2395193178.5708499</v>
      </c>
      <c r="L550" s="9" t="s">
        <v>1572</v>
      </c>
      <c r="M550" s="9">
        <v>0.2</v>
      </c>
      <c r="N550" s="7" t="s">
        <v>9</v>
      </c>
      <c r="O550" s="9" t="s">
        <v>1587</v>
      </c>
      <c r="P550" s="9" t="s">
        <v>1540</v>
      </c>
      <c r="Q550" s="9"/>
      <c r="R550" s="11">
        <v>30427926</v>
      </c>
      <c r="S550" s="11">
        <v>19160956</v>
      </c>
      <c r="T550" s="11">
        <v>0</v>
      </c>
      <c r="U550" s="11">
        <v>0</v>
      </c>
      <c r="V550" s="11">
        <v>4803956</v>
      </c>
      <c r="W550" s="11">
        <v>4023606</v>
      </c>
      <c r="X550" s="11">
        <v>2439408</v>
      </c>
      <c r="Y550" s="11"/>
      <c r="Z550" s="11">
        <v>0</v>
      </c>
      <c r="AA550" s="9"/>
      <c r="AB550" s="28">
        <f t="shared" si="119"/>
        <v>27988518</v>
      </c>
      <c r="AC550" s="14">
        <f t="shared" si="123"/>
        <v>0.68460059228573655</v>
      </c>
      <c r="AD550" s="14">
        <f t="shared" si="120"/>
        <v>0.17164024190205426</v>
      </c>
      <c r="AE550" s="9">
        <f t="shared" si="122"/>
        <v>7.9997539118881623E-3</v>
      </c>
      <c r="AF550" s="9">
        <f t="shared" si="121"/>
        <v>2.0056653646894555E-3</v>
      </c>
      <c r="AG550" s="26">
        <f t="shared" si="124"/>
        <v>1.1685286285217306E-2</v>
      </c>
    </row>
    <row r="551" spans="1:33" x14ac:dyDescent="0.2">
      <c r="A551" s="6" t="s">
        <v>1468</v>
      </c>
      <c r="B551" s="6" t="s">
        <v>911</v>
      </c>
      <c r="C551" s="6" t="s">
        <v>914</v>
      </c>
      <c r="D551" s="7" t="s">
        <v>915</v>
      </c>
      <c r="E551" s="7" t="s">
        <v>3</v>
      </c>
      <c r="F551" s="7" t="s">
        <v>4</v>
      </c>
      <c r="G551" s="7" t="s">
        <v>16</v>
      </c>
      <c r="H551" s="7" t="s">
        <v>17</v>
      </c>
      <c r="I551" s="7" t="s">
        <v>7</v>
      </c>
      <c r="J551" s="7" t="s">
        <v>27</v>
      </c>
      <c r="K551" s="11">
        <v>432092.56708502001</v>
      </c>
      <c r="L551" s="9" t="s">
        <v>1569</v>
      </c>
      <c r="M551" s="9">
        <v>0.2</v>
      </c>
      <c r="N551" s="7" t="s">
        <v>9</v>
      </c>
      <c r="O551" s="9" t="s">
        <v>1587</v>
      </c>
      <c r="P551" s="9" t="s">
        <v>1540</v>
      </c>
      <c r="Q551" s="9"/>
      <c r="R551" s="11">
        <v>8516.2800000000007</v>
      </c>
      <c r="S551" s="11">
        <v>6483.54</v>
      </c>
      <c r="T551" s="11">
        <v>0</v>
      </c>
      <c r="U551" s="11">
        <v>0</v>
      </c>
      <c r="V551" s="11">
        <v>867.06</v>
      </c>
      <c r="W551" s="11">
        <v>725.7</v>
      </c>
      <c r="X551" s="11">
        <v>439.97999999999996</v>
      </c>
      <c r="Y551" s="11">
        <v>0</v>
      </c>
      <c r="Z551" s="11">
        <v>0</v>
      </c>
      <c r="AA551" s="9"/>
      <c r="AB551" s="28">
        <f t="shared" si="119"/>
        <v>8076.3</v>
      </c>
      <c r="AC551" s="14">
        <f t="shared" si="123"/>
        <v>0.8027859292002526</v>
      </c>
      <c r="AD551" s="14">
        <f t="shared" si="120"/>
        <v>0.10735856766093384</v>
      </c>
      <c r="AE551" s="9">
        <f t="shared" si="122"/>
        <v>1.5004979242617419E-2</v>
      </c>
      <c r="AF551" s="9">
        <f t="shared" si="121"/>
        <v>2.0066533563614722E-3</v>
      </c>
      <c r="AG551" s="26">
        <f t="shared" si="124"/>
        <v>1.8691133833854817E-2</v>
      </c>
    </row>
    <row r="552" spans="1:33" x14ac:dyDescent="0.2">
      <c r="A552" s="6" t="s">
        <v>1468</v>
      </c>
      <c r="B552" s="6" t="s">
        <v>916</v>
      </c>
      <c r="C552" s="6" t="s">
        <v>475</v>
      </c>
      <c r="D552" s="7" t="s">
        <v>917</v>
      </c>
      <c r="E552" s="7" t="s">
        <v>756</v>
      </c>
      <c r="F552" s="7" t="s">
        <v>448</v>
      </c>
      <c r="G552" s="7" t="s">
        <v>16</v>
      </c>
      <c r="H552" s="7" t="s">
        <v>757</v>
      </c>
      <c r="I552" s="7" t="s">
        <v>7</v>
      </c>
      <c r="J552" s="7" t="s">
        <v>8</v>
      </c>
      <c r="K552" s="11">
        <v>2919843405.52632</v>
      </c>
      <c r="L552" s="9" t="s">
        <v>1569</v>
      </c>
      <c r="M552" s="9"/>
      <c r="N552" s="7"/>
      <c r="O552" s="9" t="s">
        <v>1583</v>
      </c>
      <c r="P552" s="9" t="s">
        <v>1566</v>
      </c>
      <c r="Q552" s="9"/>
      <c r="R552" s="11">
        <v>21597552</v>
      </c>
      <c r="S552" s="11">
        <v>17345562</v>
      </c>
      <c r="T552" s="11">
        <v>0</v>
      </c>
      <c r="U552" s="11">
        <v>0</v>
      </c>
      <c r="V552" s="11">
        <v>1171087</v>
      </c>
      <c r="W552" s="11">
        <v>2989712</v>
      </c>
      <c r="X552" s="11">
        <v>91191</v>
      </c>
      <c r="Y552" s="11"/>
      <c r="Z552" s="11">
        <v>0</v>
      </c>
      <c r="AA552" s="9"/>
      <c r="AB552" s="28">
        <f t="shared" si="119"/>
        <v>21506361</v>
      </c>
      <c r="AC552" s="14">
        <f t="shared" si="123"/>
        <v>0.80653170473610114</v>
      </c>
      <c r="AD552" s="14">
        <f t="shared" si="120"/>
        <v>5.4453052285321539E-2</v>
      </c>
      <c r="AE552" s="9">
        <f t="shared" si="122"/>
        <v>5.9405795417557181E-3</v>
      </c>
      <c r="AF552" s="9">
        <f t="shared" si="121"/>
        <v>4.0107870092742328E-4</v>
      </c>
      <c r="AG552" s="26">
        <f t="shared" si="124"/>
        <v>7.365587126794337E-3</v>
      </c>
    </row>
    <row r="553" spans="1:33" x14ac:dyDescent="0.2">
      <c r="A553" s="6" t="s">
        <v>1468</v>
      </c>
      <c r="B553" s="6" t="s">
        <v>918</v>
      </c>
      <c r="C553" s="6" t="s">
        <v>475</v>
      </c>
      <c r="D553" s="7" t="s">
        <v>919</v>
      </c>
      <c r="E553" s="7" t="s">
        <v>3</v>
      </c>
      <c r="F553" s="7" t="s">
        <v>4</v>
      </c>
      <c r="G553" s="7" t="s">
        <v>24</v>
      </c>
      <c r="H553" s="7" t="s">
        <v>17</v>
      </c>
      <c r="I553" s="7" t="s">
        <v>7</v>
      </c>
      <c r="J553" s="7" t="s">
        <v>8</v>
      </c>
      <c r="K553" s="11">
        <v>1941398164.7714202</v>
      </c>
      <c r="L553" s="9" t="s">
        <v>1569</v>
      </c>
      <c r="M553" s="9"/>
      <c r="N553" s="7"/>
      <c r="O553" s="9" t="s">
        <v>1583</v>
      </c>
      <c r="P553" s="9" t="s">
        <v>1566</v>
      </c>
      <c r="Q553" s="9"/>
      <c r="R553" s="11">
        <v>18267585</v>
      </c>
      <c r="S553" s="11">
        <v>15562021</v>
      </c>
      <c r="T553" s="11">
        <v>0</v>
      </c>
      <c r="U553" s="11">
        <v>0</v>
      </c>
      <c r="V553" s="11">
        <v>780817</v>
      </c>
      <c r="W553" s="11">
        <v>1839237</v>
      </c>
      <c r="X553" s="11">
        <v>85510</v>
      </c>
      <c r="Y553" s="11"/>
      <c r="Z553" s="11">
        <v>0</v>
      </c>
      <c r="AA553" s="9">
        <v>1.0361E-2</v>
      </c>
      <c r="AB553" s="28">
        <f t="shared" si="119"/>
        <v>18182075</v>
      </c>
      <c r="AC553" s="14">
        <f t="shared" si="123"/>
        <v>0.85589906542570082</v>
      </c>
      <c r="AD553" s="14">
        <f t="shared" si="120"/>
        <v>4.2944328411361192E-2</v>
      </c>
      <c r="AE553" s="9">
        <f t="shared" ref="AE553:AE584" si="125">+S553/K553</f>
        <v>8.0158832342526031E-3</v>
      </c>
      <c r="AF553" s="9">
        <f t="shared" si="121"/>
        <v>4.0219312769976435E-4</v>
      </c>
      <c r="AG553" s="26">
        <f t="shared" si="124"/>
        <v>1.9726453892937389E-2</v>
      </c>
    </row>
    <row r="554" spans="1:33" x14ac:dyDescent="0.2">
      <c r="A554" s="6" t="s">
        <v>1468</v>
      </c>
      <c r="B554" s="6" t="s">
        <v>918</v>
      </c>
      <c r="C554" s="6" t="s">
        <v>907</v>
      </c>
      <c r="D554" s="7" t="s">
        <v>920</v>
      </c>
      <c r="E554" s="7" t="s">
        <v>3</v>
      </c>
      <c r="F554" s="7" t="s">
        <v>4</v>
      </c>
      <c r="G554" s="7" t="s">
        <v>24</v>
      </c>
      <c r="H554" s="7" t="s">
        <v>17</v>
      </c>
      <c r="I554" s="7" t="s">
        <v>7</v>
      </c>
      <c r="J554" s="7" t="s">
        <v>27</v>
      </c>
      <c r="K554" s="11">
        <v>465273.22012145701</v>
      </c>
      <c r="L554" s="9" t="s">
        <v>1569</v>
      </c>
      <c r="M554" s="9"/>
      <c r="N554" s="7"/>
      <c r="O554" s="9" t="s">
        <v>1583</v>
      </c>
      <c r="P554" s="9" t="s">
        <v>1566</v>
      </c>
      <c r="Q554" s="9"/>
      <c r="R554" s="11">
        <v>4407.2</v>
      </c>
      <c r="S554" s="11">
        <v>3753.71</v>
      </c>
      <c r="T554" s="11">
        <v>0</v>
      </c>
      <c r="U554" s="11">
        <v>0</v>
      </c>
      <c r="V554" s="11">
        <v>188.64</v>
      </c>
      <c r="W554" s="11">
        <v>444.20000000000005</v>
      </c>
      <c r="X554" s="11">
        <v>20.65</v>
      </c>
      <c r="Y554" s="11">
        <v>0</v>
      </c>
      <c r="Z554" s="11">
        <v>0</v>
      </c>
      <c r="AA554" s="9">
        <v>1.0361E-2</v>
      </c>
      <c r="AB554" s="28">
        <f t="shared" si="119"/>
        <v>4386.55</v>
      </c>
      <c r="AC554" s="14">
        <f t="shared" si="123"/>
        <v>0.85573172538783326</v>
      </c>
      <c r="AD554" s="14">
        <f t="shared" si="120"/>
        <v>4.300418324195552E-2</v>
      </c>
      <c r="AE554" s="9">
        <f t="shared" si="125"/>
        <v>8.0677542520502573E-3</v>
      </c>
      <c r="AF554" s="9">
        <f t="shared" si="121"/>
        <v>4.0543919538450237E-4</v>
      </c>
      <c r="AG554" s="26">
        <f t="shared" si="124"/>
        <v>1.9788901306795427E-2</v>
      </c>
    </row>
    <row r="555" spans="1:33" x14ac:dyDescent="0.2">
      <c r="A555" s="6" t="s">
        <v>1468</v>
      </c>
      <c r="B555" s="6" t="s">
        <v>1142</v>
      </c>
      <c r="C555" s="6" t="s">
        <v>475</v>
      </c>
      <c r="D555" s="7" t="s">
        <v>921</v>
      </c>
      <c r="E555" s="7" t="s">
        <v>3</v>
      </c>
      <c r="F555" s="7" t="s">
        <v>4</v>
      </c>
      <c r="G555" s="7" t="s">
        <v>16</v>
      </c>
      <c r="H555" s="7" t="s">
        <v>196</v>
      </c>
      <c r="I555" s="7" t="s">
        <v>7</v>
      </c>
      <c r="J555" s="7" t="s">
        <v>30</v>
      </c>
      <c r="K555" s="11">
        <v>91487571.33198379</v>
      </c>
      <c r="L555" s="9" t="s">
        <v>1566</v>
      </c>
      <c r="M555" s="9"/>
      <c r="N555" s="7"/>
      <c r="O555" s="9" t="s">
        <v>1583</v>
      </c>
      <c r="P555" s="9" t="s">
        <v>1566</v>
      </c>
      <c r="Q555" s="9"/>
      <c r="R555" s="11">
        <v>568118</v>
      </c>
      <c r="S555" s="11">
        <v>457394.61</v>
      </c>
      <c r="T555" s="11">
        <v>0</v>
      </c>
      <c r="U555" s="11">
        <v>0</v>
      </c>
      <c r="V555" s="11">
        <v>36700.160000000003</v>
      </c>
      <c r="W555" s="11">
        <v>73713.7</v>
      </c>
      <c r="X555" s="11">
        <v>309.52999999999997</v>
      </c>
      <c r="Y555" s="11">
        <v>0</v>
      </c>
      <c r="Z555" s="11">
        <v>0</v>
      </c>
      <c r="AA555" s="9"/>
      <c r="AB555" s="28">
        <f t="shared" si="119"/>
        <v>567808.47</v>
      </c>
      <c r="AC555" s="14">
        <f t="shared" si="123"/>
        <v>0.80554383065120538</v>
      </c>
      <c r="AD555" s="14">
        <f t="shared" si="120"/>
        <v>6.4634752630583353E-2</v>
      </c>
      <c r="AE555" s="9">
        <f t="shared" si="125"/>
        <v>4.9995272946992764E-3</v>
      </c>
      <c r="AF555" s="9">
        <f t="shared" si="121"/>
        <v>4.0114913387333229E-4</v>
      </c>
      <c r="AG555" s="26">
        <f t="shared" si="124"/>
        <v>6.2064000796302234E-3</v>
      </c>
    </row>
    <row r="556" spans="1:33" x14ac:dyDescent="0.2">
      <c r="A556" s="6" t="s">
        <v>1468</v>
      </c>
      <c r="B556" s="6" t="s">
        <v>922</v>
      </c>
      <c r="C556" s="6" t="s">
        <v>475</v>
      </c>
      <c r="D556" s="7" t="s">
        <v>923</v>
      </c>
      <c r="E556" s="7" t="s">
        <v>3</v>
      </c>
      <c r="F556" s="7" t="s">
        <v>4</v>
      </c>
      <c r="G556" s="7" t="s">
        <v>5</v>
      </c>
      <c r="H556" s="7" t="s">
        <v>6</v>
      </c>
      <c r="I556" s="7" t="s">
        <v>7</v>
      </c>
      <c r="J556" s="7" t="s">
        <v>8</v>
      </c>
      <c r="K556" s="11">
        <v>19855692324.676098</v>
      </c>
      <c r="L556" s="9" t="s">
        <v>1569</v>
      </c>
      <c r="M556" s="9">
        <v>0.2</v>
      </c>
      <c r="N556" s="7" t="s">
        <v>9</v>
      </c>
      <c r="O556" s="9" t="s">
        <v>1583</v>
      </c>
      <c r="P556" s="9" t="s">
        <v>1566</v>
      </c>
      <c r="Q556" s="9"/>
      <c r="R556" s="11">
        <v>1025058486</v>
      </c>
      <c r="S556" s="11">
        <v>397482236</v>
      </c>
      <c r="T556" s="11">
        <v>591670208</v>
      </c>
      <c r="U556" s="11">
        <v>0</v>
      </c>
      <c r="V556" s="11">
        <v>7974149</v>
      </c>
      <c r="W556" s="11">
        <v>16013030</v>
      </c>
      <c r="X556" s="11">
        <v>11918863</v>
      </c>
      <c r="Y556" s="11"/>
      <c r="Z556" s="11">
        <v>0</v>
      </c>
      <c r="AA556" s="9"/>
      <c r="AB556" s="28">
        <f t="shared" si="119"/>
        <v>421469415</v>
      </c>
      <c r="AC556" s="14">
        <f t="shared" si="123"/>
        <v>0.94308678602455653</v>
      </c>
      <c r="AD556" s="14">
        <f t="shared" si="120"/>
        <v>1.8919875834881163E-2</v>
      </c>
      <c r="AE556" s="9">
        <f t="shared" si="125"/>
        <v>2.0018553344826974E-2</v>
      </c>
      <c r="AF556" s="9">
        <f t="shared" si="121"/>
        <v>4.0160518553613721E-4</v>
      </c>
      <c r="AG556" s="26">
        <f t="shared" si="124"/>
        <v>2.1226629024474239E-2</v>
      </c>
    </row>
    <row r="557" spans="1:33" x14ac:dyDescent="0.2">
      <c r="A557" s="6" t="s">
        <v>1468</v>
      </c>
      <c r="B557" s="6" t="s">
        <v>922</v>
      </c>
      <c r="C557" s="6" t="s">
        <v>926</v>
      </c>
      <c r="D557" s="7" t="s">
        <v>1153</v>
      </c>
      <c r="E557" s="7" t="s">
        <v>3</v>
      </c>
      <c r="F557" s="7" t="s">
        <v>4</v>
      </c>
      <c r="G557" s="7" t="s">
        <v>5</v>
      </c>
      <c r="H557" s="7" t="s">
        <v>6</v>
      </c>
      <c r="I557" s="7" t="s">
        <v>7</v>
      </c>
      <c r="J557" s="7" t="s">
        <v>8</v>
      </c>
      <c r="K557" s="11">
        <v>6049059786.1578999</v>
      </c>
      <c r="L557" s="9" t="s">
        <v>1572</v>
      </c>
      <c r="M557" s="9">
        <v>0.2</v>
      </c>
      <c r="N557" s="7" t="s">
        <v>9</v>
      </c>
      <c r="O557" s="9" t="s">
        <v>1583</v>
      </c>
      <c r="P557" s="9" t="s">
        <v>1566</v>
      </c>
      <c r="Q557" s="9"/>
      <c r="R557" s="11">
        <v>191217637</v>
      </c>
      <c r="S557" s="11">
        <v>48249580</v>
      </c>
      <c r="T557" s="11">
        <v>132074734</v>
      </c>
      <c r="U557" s="11">
        <v>0</v>
      </c>
      <c r="V557" s="11">
        <v>2417942</v>
      </c>
      <c r="W557" s="11">
        <v>4858838</v>
      </c>
      <c r="X557" s="11">
        <v>3616543</v>
      </c>
      <c r="Y557" s="11"/>
      <c r="Z557" s="11">
        <v>0</v>
      </c>
      <c r="AA557" s="9"/>
      <c r="AB557" s="28">
        <f t="shared" si="119"/>
        <v>55526360</v>
      </c>
      <c r="AC557" s="14">
        <f t="shared" si="123"/>
        <v>0.86894909012584298</v>
      </c>
      <c r="AD557" s="14">
        <f t="shared" si="120"/>
        <v>4.3545840209947131E-2</v>
      </c>
      <c r="AE557" s="9">
        <f t="shared" si="125"/>
        <v>7.9763767768356014E-3</v>
      </c>
      <c r="AF557" s="9">
        <f t="shared" si="121"/>
        <v>3.9972195439909379E-4</v>
      </c>
      <c r="AG557" s="26">
        <f t="shared" si="124"/>
        <v>9.1793372793341054E-3</v>
      </c>
    </row>
    <row r="558" spans="1:33" x14ac:dyDescent="0.2">
      <c r="A558" s="6" t="s">
        <v>1468</v>
      </c>
      <c r="B558" s="6" t="s">
        <v>924</v>
      </c>
      <c r="C558" s="6" t="s">
        <v>475</v>
      </c>
      <c r="D558" s="7" t="s">
        <v>925</v>
      </c>
      <c r="E558" s="7" t="s">
        <v>3</v>
      </c>
      <c r="F558" s="7" t="s">
        <v>4</v>
      </c>
      <c r="G558" s="7" t="s">
        <v>16</v>
      </c>
      <c r="H558" s="7" t="s">
        <v>85</v>
      </c>
      <c r="I558" s="7" t="s">
        <v>7</v>
      </c>
      <c r="J558" s="7" t="s">
        <v>8</v>
      </c>
      <c r="K558" s="11">
        <v>2313574273.0728703</v>
      </c>
      <c r="L558" s="9" t="s">
        <v>1571</v>
      </c>
      <c r="M558" s="9">
        <v>0.2</v>
      </c>
      <c r="N558" s="7" t="s">
        <v>9</v>
      </c>
      <c r="O558" s="9" t="s">
        <v>1583</v>
      </c>
      <c r="P558" s="9" t="s">
        <v>1566</v>
      </c>
      <c r="Q558" s="9"/>
      <c r="R558" s="11">
        <v>37570204</v>
      </c>
      <c r="S558" s="11">
        <v>34624595</v>
      </c>
      <c r="T558" s="11">
        <v>0</v>
      </c>
      <c r="U558" s="11">
        <v>0</v>
      </c>
      <c r="V558" s="11">
        <v>925640</v>
      </c>
      <c r="W558" s="11">
        <v>1962306</v>
      </c>
      <c r="X558" s="11">
        <v>57663</v>
      </c>
      <c r="Y558" s="11"/>
      <c r="Z558" s="11">
        <v>0</v>
      </c>
      <c r="AA558" s="9"/>
      <c r="AB558" s="28">
        <f t="shared" si="119"/>
        <v>37512541</v>
      </c>
      <c r="AC558" s="14">
        <f t="shared" si="123"/>
        <v>0.92301385288722515</v>
      </c>
      <c r="AD558" s="14">
        <f t="shared" si="120"/>
        <v>2.4675481194409092E-2</v>
      </c>
      <c r="AE558" s="9">
        <f t="shared" si="125"/>
        <v>1.496584544658335E-2</v>
      </c>
      <c r="AF558" s="9">
        <f t="shared" si="121"/>
        <v>4.0009089432455205E-4</v>
      </c>
      <c r="AG558" s="26">
        <f t="shared" si="124"/>
        <v>1.621410707950869E-2</v>
      </c>
    </row>
    <row r="559" spans="1:33" x14ac:dyDescent="0.2">
      <c r="A559" s="6" t="s">
        <v>1468</v>
      </c>
      <c r="B559" s="6" t="s">
        <v>924</v>
      </c>
      <c r="C559" s="6" t="s">
        <v>926</v>
      </c>
      <c r="D559" s="7" t="s">
        <v>927</v>
      </c>
      <c r="E559" s="7" t="s">
        <v>3</v>
      </c>
      <c r="F559" s="7" t="s">
        <v>4</v>
      </c>
      <c r="G559" s="7" t="s">
        <v>16</v>
      </c>
      <c r="H559" s="7" t="s">
        <v>85</v>
      </c>
      <c r="I559" s="7" t="s">
        <v>7</v>
      </c>
      <c r="J559" s="7" t="s">
        <v>8</v>
      </c>
      <c r="K559" s="11">
        <v>5659489886.2591095</v>
      </c>
      <c r="L559" s="9" t="s">
        <v>1573</v>
      </c>
      <c r="M559" s="9">
        <v>0.2</v>
      </c>
      <c r="N559" s="7" t="s">
        <v>9</v>
      </c>
      <c r="O559" s="9" t="s">
        <v>1583</v>
      </c>
      <c r="P559" s="9" t="s">
        <v>1566</v>
      </c>
      <c r="Q559" s="9"/>
      <c r="R559" s="11">
        <v>35548196</v>
      </c>
      <c r="S559" s="11">
        <v>28320953</v>
      </c>
      <c r="T559" s="11">
        <v>0</v>
      </c>
      <c r="U559" s="11">
        <v>0</v>
      </c>
      <c r="V559" s="11">
        <v>2272307</v>
      </c>
      <c r="W559" s="11">
        <v>4813489</v>
      </c>
      <c r="X559" s="11">
        <v>141447</v>
      </c>
      <c r="Y559" s="11"/>
      <c r="Z559" s="11">
        <v>0</v>
      </c>
      <c r="AA559" s="9"/>
      <c r="AB559" s="28">
        <f t="shared" si="119"/>
        <v>35406749</v>
      </c>
      <c r="AC559" s="14">
        <f t="shared" ref="AC559:AC590" si="126">+S559/AB559</f>
        <v>0.79987442507076834</v>
      </c>
      <c r="AD559" s="14">
        <f t="shared" si="120"/>
        <v>6.4177227906464948E-2</v>
      </c>
      <c r="AE559" s="9">
        <f t="shared" si="125"/>
        <v>5.0041529482650936E-3</v>
      </c>
      <c r="AF559" s="9">
        <f t="shared" si="121"/>
        <v>4.0150385382205922E-4</v>
      </c>
      <c r="AG559" s="26">
        <f t="shared" si="124"/>
        <v>6.2561732084662593E-3</v>
      </c>
    </row>
    <row r="560" spans="1:33" x14ac:dyDescent="0.2">
      <c r="A560" s="6" t="s">
        <v>1468</v>
      </c>
      <c r="B560" s="6" t="s">
        <v>1143</v>
      </c>
      <c r="C560" s="6" t="s">
        <v>475</v>
      </c>
      <c r="D560" s="7" t="s">
        <v>928</v>
      </c>
      <c r="E560" s="7" t="s">
        <v>3</v>
      </c>
      <c r="F560" s="7" t="s">
        <v>4</v>
      </c>
      <c r="G560" s="7" t="s">
        <v>16</v>
      </c>
      <c r="H560" s="7" t="s">
        <v>196</v>
      </c>
      <c r="I560" s="7" t="s">
        <v>7</v>
      </c>
      <c r="J560" s="7" t="s">
        <v>27</v>
      </c>
      <c r="K560" s="11">
        <v>41824528.421052605</v>
      </c>
      <c r="L560" s="9" t="s">
        <v>1566</v>
      </c>
      <c r="M560" s="9"/>
      <c r="N560" s="7"/>
      <c r="O560" s="9" t="s">
        <v>1583</v>
      </c>
      <c r="P560" s="9" t="s">
        <v>1566</v>
      </c>
      <c r="Q560" s="9"/>
      <c r="R560" s="11">
        <v>156866.09</v>
      </c>
      <c r="S560" s="11">
        <v>104445.28</v>
      </c>
      <c r="T560" s="11">
        <v>0</v>
      </c>
      <c r="U560" s="11">
        <v>0</v>
      </c>
      <c r="V560" s="11">
        <v>16757.189999999999</v>
      </c>
      <c r="W560" s="11">
        <v>35294.880000000005</v>
      </c>
      <c r="X560" s="11">
        <v>368.74</v>
      </c>
      <c r="Y560" s="11">
        <v>0</v>
      </c>
      <c r="Z560" s="11">
        <v>0</v>
      </c>
      <c r="AA560" s="9"/>
      <c r="AB560" s="28">
        <f t="shared" si="119"/>
        <v>156497.35</v>
      </c>
      <c r="AC560" s="14">
        <f t="shared" si="126"/>
        <v>0.66739328173927548</v>
      </c>
      <c r="AD560" s="14">
        <f t="shared" si="120"/>
        <v>0.10707650960223926</v>
      </c>
      <c r="AE560" s="9">
        <f t="shared" si="125"/>
        <v>2.4972255263355676E-3</v>
      </c>
      <c r="AF560" s="9">
        <f t="shared" si="121"/>
        <v>4.0065460705984138E-4</v>
      </c>
      <c r="AG560" s="26">
        <f t="shared" si="124"/>
        <v>3.7417600606161577E-3</v>
      </c>
    </row>
    <row r="561" spans="1:33" x14ac:dyDescent="0.2">
      <c r="A561" s="6" t="s">
        <v>1468</v>
      </c>
      <c r="B561" s="6" t="s">
        <v>1144</v>
      </c>
      <c r="C561" s="6" t="s">
        <v>475</v>
      </c>
      <c r="D561" s="7" t="s">
        <v>929</v>
      </c>
      <c r="E561" s="7" t="s">
        <v>756</v>
      </c>
      <c r="F561" s="7" t="s">
        <v>448</v>
      </c>
      <c r="G561" s="7" t="s">
        <v>16</v>
      </c>
      <c r="H561" s="7" t="s">
        <v>757</v>
      </c>
      <c r="I561" s="7" t="s">
        <v>7</v>
      </c>
      <c r="J561" s="7" t="s">
        <v>8</v>
      </c>
      <c r="K561" s="11">
        <v>2766325035.3913002</v>
      </c>
      <c r="L561" s="9" t="s">
        <v>1569</v>
      </c>
      <c r="M561" s="9"/>
      <c r="N561" s="7"/>
      <c r="O561" s="9" t="s">
        <v>1583</v>
      </c>
      <c r="P561" s="9" t="s">
        <v>1566</v>
      </c>
      <c r="Q561" s="9"/>
      <c r="R561" s="11">
        <v>67848273</v>
      </c>
      <c r="S561" s="11">
        <v>36361395</v>
      </c>
      <c r="T561" s="11">
        <v>0</v>
      </c>
      <c r="U561" s="11">
        <v>0</v>
      </c>
      <c r="V561" s="11">
        <v>1009379</v>
      </c>
      <c r="W561" s="11">
        <v>30421176</v>
      </c>
      <c r="X561" s="11">
        <v>56323</v>
      </c>
      <c r="Y561" s="11"/>
      <c r="Z561" s="11">
        <v>0</v>
      </c>
      <c r="AA561" s="9"/>
      <c r="AB561" s="28">
        <f t="shared" si="119"/>
        <v>67791950</v>
      </c>
      <c r="AC561" s="14">
        <f t="shared" si="126"/>
        <v>0.53636744480723741</v>
      </c>
      <c r="AD561" s="14">
        <f t="shared" si="120"/>
        <v>1.4889363707637854E-2</v>
      </c>
      <c r="AE561" s="9">
        <f t="shared" si="125"/>
        <v>1.3144295964793102E-2</v>
      </c>
      <c r="AF561" s="9">
        <f t="shared" si="121"/>
        <v>3.6488083905050658E-4</v>
      </c>
      <c r="AG561" s="26">
        <f t="shared" si="124"/>
        <v>2.4506140505072913E-2</v>
      </c>
    </row>
    <row r="562" spans="1:33" x14ac:dyDescent="0.2">
      <c r="A562" s="6" t="s">
        <v>1468</v>
      </c>
      <c r="B562" s="6" t="s">
        <v>1154</v>
      </c>
      <c r="C562" s="6" t="s">
        <v>475</v>
      </c>
      <c r="D562" s="7" t="s">
        <v>930</v>
      </c>
      <c r="E562" s="7" t="s">
        <v>756</v>
      </c>
      <c r="F562" s="7" t="s">
        <v>448</v>
      </c>
      <c r="G562" s="7" t="s">
        <v>16</v>
      </c>
      <c r="H562" s="7" t="s">
        <v>757</v>
      </c>
      <c r="I562" s="7" t="s">
        <v>7</v>
      </c>
      <c r="J562" s="7" t="s">
        <v>8</v>
      </c>
      <c r="K562" s="11">
        <v>1206995753.9797599</v>
      </c>
      <c r="L562" s="9" t="s">
        <v>1569</v>
      </c>
      <c r="M562" s="9"/>
      <c r="N562" s="7"/>
      <c r="O562" s="9" t="s">
        <v>1583</v>
      </c>
      <c r="P562" s="9" t="s">
        <v>1566</v>
      </c>
      <c r="Q562" s="9"/>
      <c r="R562" s="11">
        <v>18603959</v>
      </c>
      <c r="S562" s="11">
        <v>16773101</v>
      </c>
      <c r="T562" s="11">
        <v>0</v>
      </c>
      <c r="U562" s="11">
        <v>0</v>
      </c>
      <c r="V562" s="11">
        <v>484183</v>
      </c>
      <c r="W562" s="11">
        <v>1255052</v>
      </c>
      <c r="X562" s="11">
        <v>91623</v>
      </c>
      <c r="Y562" s="11"/>
      <c r="Z562" s="11">
        <v>0</v>
      </c>
      <c r="AA562" s="9"/>
      <c r="AB562" s="28">
        <f t="shared" si="119"/>
        <v>18512336</v>
      </c>
      <c r="AC562" s="14">
        <f t="shared" si="126"/>
        <v>0.90604994421017426</v>
      </c>
      <c r="AD562" s="14">
        <f t="shared" si="120"/>
        <v>2.6154613874769774E-2</v>
      </c>
      <c r="AE562" s="9">
        <f t="shared" si="125"/>
        <v>1.389657001252489E-2</v>
      </c>
      <c r="AF562" s="9">
        <f t="shared" si="121"/>
        <v>4.0114722724046904E-4</v>
      </c>
      <c r="AG562" s="26">
        <f t="shared" si="124"/>
        <v>1.5337531999561975E-2</v>
      </c>
    </row>
    <row r="563" spans="1:33" x14ac:dyDescent="0.2">
      <c r="A563" s="6" t="s">
        <v>1468</v>
      </c>
      <c r="B563" s="6" t="s">
        <v>931</v>
      </c>
      <c r="C563" s="6" t="s">
        <v>475</v>
      </c>
      <c r="D563" s="7" t="s">
        <v>932</v>
      </c>
      <c r="E563" s="7" t="s">
        <v>3</v>
      </c>
      <c r="F563" s="7" t="s">
        <v>4</v>
      </c>
      <c r="G563" s="7" t="s">
        <v>5</v>
      </c>
      <c r="H563" s="7" t="s">
        <v>1150</v>
      </c>
      <c r="I563" s="7" t="s">
        <v>7</v>
      </c>
      <c r="J563" s="7" t="s">
        <v>8</v>
      </c>
      <c r="K563" s="11">
        <v>16618029397.7449</v>
      </c>
      <c r="L563" s="9" t="s">
        <v>1569</v>
      </c>
      <c r="M563" s="9">
        <v>0.2</v>
      </c>
      <c r="N563" s="7" t="s">
        <v>9</v>
      </c>
      <c r="O563" s="9" t="s">
        <v>1583</v>
      </c>
      <c r="P563" s="9" t="s">
        <v>1566</v>
      </c>
      <c r="Q563" s="9"/>
      <c r="R563" s="11">
        <v>484393629</v>
      </c>
      <c r="S563" s="11">
        <v>332179549</v>
      </c>
      <c r="T563" s="11">
        <v>0</v>
      </c>
      <c r="U563" s="11">
        <v>0</v>
      </c>
      <c r="V563" s="11">
        <v>6660919</v>
      </c>
      <c r="W563" s="11">
        <v>13068209</v>
      </c>
      <c r="X563" s="11">
        <v>132484952</v>
      </c>
      <c r="Y563" s="11"/>
      <c r="Z563" s="11">
        <v>0</v>
      </c>
      <c r="AA563" s="9"/>
      <c r="AB563" s="28">
        <f t="shared" si="119"/>
        <v>351908677</v>
      </c>
      <c r="AC563" s="14">
        <f t="shared" si="126"/>
        <v>0.9439367958522944</v>
      </c>
      <c r="AD563" s="14">
        <f t="shared" si="120"/>
        <v>1.8927976021460818E-2</v>
      </c>
      <c r="AE563" s="9">
        <f t="shared" si="125"/>
        <v>1.99891058710654E-2</v>
      </c>
      <c r="AF563" s="9">
        <f t="shared" si="121"/>
        <v>4.0082484153650014E-4</v>
      </c>
      <c r="AG563" s="26">
        <f t="shared" si="124"/>
        <v>2.1176318116741009E-2</v>
      </c>
    </row>
    <row r="564" spans="1:33" x14ac:dyDescent="0.2">
      <c r="A564" s="6" t="s">
        <v>1468</v>
      </c>
      <c r="B564" s="6" t="s">
        <v>931</v>
      </c>
      <c r="C564" s="6" t="s">
        <v>907</v>
      </c>
      <c r="D564" s="7" t="s">
        <v>933</v>
      </c>
      <c r="E564" s="7" t="s">
        <v>3</v>
      </c>
      <c r="F564" s="7" t="s">
        <v>4</v>
      </c>
      <c r="G564" s="7" t="s">
        <v>5</v>
      </c>
      <c r="H564" s="7" t="s">
        <v>1150</v>
      </c>
      <c r="I564" s="7" t="s">
        <v>7</v>
      </c>
      <c r="J564" s="7" t="s">
        <v>27</v>
      </c>
      <c r="K564" s="11">
        <v>11059411.048421102</v>
      </c>
      <c r="L564" s="9" t="s">
        <v>1569</v>
      </c>
      <c r="M564" s="9">
        <v>0.2</v>
      </c>
      <c r="N564" s="7" t="s">
        <v>9</v>
      </c>
      <c r="O564" s="9" t="s">
        <v>1583</v>
      </c>
      <c r="P564" s="9" t="s">
        <v>1566</v>
      </c>
      <c r="Q564" s="9"/>
      <c r="R564" s="11">
        <v>322341.52</v>
      </c>
      <c r="S564" s="11">
        <v>221056.14</v>
      </c>
      <c r="T564" s="11">
        <v>0</v>
      </c>
      <c r="U564" s="11">
        <v>0</v>
      </c>
      <c r="V564" s="11">
        <v>4432.29</v>
      </c>
      <c r="W564" s="11">
        <v>8695.77</v>
      </c>
      <c r="X564" s="11">
        <v>88157.319999999992</v>
      </c>
      <c r="Y564" s="11">
        <v>0</v>
      </c>
      <c r="Z564" s="11">
        <v>0</v>
      </c>
      <c r="AA564" s="9"/>
      <c r="AB564" s="28">
        <f t="shared" si="119"/>
        <v>234184.2</v>
      </c>
      <c r="AC564" s="14">
        <f t="shared" si="126"/>
        <v>0.94394130773980478</v>
      </c>
      <c r="AD564" s="14">
        <f t="shared" si="120"/>
        <v>1.8926511694640373E-2</v>
      </c>
      <c r="AE564" s="9">
        <f t="shared" si="125"/>
        <v>1.9988057142659429E-2</v>
      </c>
      <c r="AF564" s="9">
        <f t="shared" si="121"/>
        <v>4.0077088920867777E-4</v>
      </c>
      <c r="AG564" s="26">
        <f t="shared" si="124"/>
        <v>2.1175105887165063E-2</v>
      </c>
    </row>
    <row r="565" spans="1:33" x14ac:dyDescent="0.2">
      <c r="A565" s="6" t="s">
        <v>1468</v>
      </c>
      <c r="B565" s="6" t="s">
        <v>931</v>
      </c>
      <c r="C565" s="6" t="s">
        <v>926</v>
      </c>
      <c r="D565" s="7" t="s">
        <v>934</v>
      </c>
      <c r="E565" s="7" t="s">
        <v>3</v>
      </c>
      <c r="F565" s="7" t="s">
        <v>4</v>
      </c>
      <c r="G565" s="7" t="s">
        <v>5</v>
      </c>
      <c r="H565" s="7" t="s">
        <v>1150</v>
      </c>
      <c r="I565" s="7" t="s">
        <v>7</v>
      </c>
      <c r="J565" s="7" t="s">
        <v>8</v>
      </c>
      <c r="K565" s="11">
        <v>12798872871.5749</v>
      </c>
      <c r="L565" s="9" t="s">
        <v>1573</v>
      </c>
      <c r="M565" s="9">
        <v>0.2</v>
      </c>
      <c r="N565" s="7" t="s">
        <v>9</v>
      </c>
      <c r="O565" s="9" t="s">
        <v>1583</v>
      </c>
      <c r="P565" s="9" t="s">
        <v>1566</v>
      </c>
      <c r="Q565" s="9"/>
      <c r="R565" s="11">
        <v>180959379</v>
      </c>
      <c r="S565" s="11">
        <v>63870710</v>
      </c>
      <c r="T565" s="11">
        <v>0</v>
      </c>
      <c r="U565" s="11">
        <v>0</v>
      </c>
      <c r="V565" s="11">
        <v>5121623</v>
      </c>
      <c r="W565" s="11">
        <v>10052745</v>
      </c>
      <c r="X565" s="11">
        <v>101914301</v>
      </c>
      <c r="Y565" s="11"/>
      <c r="Z565" s="11">
        <v>0</v>
      </c>
      <c r="AA565" s="9"/>
      <c r="AB565" s="28">
        <f t="shared" si="119"/>
        <v>79045078</v>
      </c>
      <c r="AC565" s="14">
        <f t="shared" si="126"/>
        <v>0.80802893255415598</v>
      </c>
      <c r="AD565" s="14">
        <f t="shared" si="120"/>
        <v>6.4793699109260167E-2</v>
      </c>
      <c r="AE565" s="9">
        <f t="shared" si="125"/>
        <v>4.9903386525426688E-3</v>
      </c>
      <c r="AF565" s="9">
        <f t="shared" si="121"/>
        <v>4.0016203390648924E-4</v>
      </c>
      <c r="AG565" s="26">
        <f t="shared" si="124"/>
        <v>6.1759405529803902E-3</v>
      </c>
    </row>
    <row r="566" spans="1:33" x14ac:dyDescent="0.2">
      <c r="A566" s="6" t="s">
        <v>1468</v>
      </c>
      <c r="B566" s="6" t="s">
        <v>935</v>
      </c>
      <c r="C566" s="6" t="s">
        <v>475</v>
      </c>
      <c r="D566" s="7" t="s">
        <v>936</v>
      </c>
      <c r="E566" s="7" t="s">
        <v>3</v>
      </c>
      <c r="F566" s="7" t="s">
        <v>4</v>
      </c>
      <c r="G566" s="7" t="s">
        <v>16</v>
      </c>
      <c r="H566" s="7" t="s">
        <v>1139</v>
      </c>
      <c r="I566" s="7" t="s">
        <v>7</v>
      </c>
      <c r="J566" s="7" t="s">
        <v>8</v>
      </c>
      <c r="K566" s="11">
        <v>3575222543.1659899</v>
      </c>
      <c r="L566" s="9" t="s">
        <v>1569</v>
      </c>
      <c r="M566" s="9">
        <v>0.2</v>
      </c>
      <c r="N566" s="7" t="s">
        <v>9</v>
      </c>
      <c r="O566" s="9" t="s">
        <v>1600</v>
      </c>
      <c r="P566" s="9" t="s">
        <v>1566</v>
      </c>
      <c r="Q566" s="9"/>
      <c r="R566" s="11">
        <v>152827310</v>
      </c>
      <c r="S566" s="11">
        <v>71352824</v>
      </c>
      <c r="T566" s="11">
        <v>73222787</v>
      </c>
      <c r="U566" s="11">
        <v>0</v>
      </c>
      <c r="V566" s="11">
        <v>1788545</v>
      </c>
      <c r="W566" s="11">
        <v>3152162</v>
      </c>
      <c r="X566" s="11">
        <v>3310992</v>
      </c>
      <c r="Y566" s="11"/>
      <c r="Z566" s="11">
        <v>0</v>
      </c>
      <c r="AA566" s="9"/>
      <c r="AB566" s="28">
        <f t="shared" si="119"/>
        <v>76293531</v>
      </c>
      <c r="AC566" s="14">
        <f t="shared" si="126"/>
        <v>0.93524081353634037</v>
      </c>
      <c r="AD566" s="14">
        <f t="shared" si="120"/>
        <v>2.3442944330365308E-2</v>
      </c>
      <c r="AE566" s="9">
        <f t="shared" si="125"/>
        <v>1.9957589531423819E-2</v>
      </c>
      <c r="AF566" s="9">
        <f t="shared" si="121"/>
        <v>5.0026116651641448E-4</v>
      </c>
      <c r="AG566" s="26">
        <f t="shared" si="124"/>
        <v>2.1339519450568046E-2</v>
      </c>
    </row>
    <row r="567" spans="1:33" x14ac:dyDescent="0.2">
      <c r="A567" s="6" t="s">
        <v>1468</v>
      </c>
      <c r="B567" s="6" t="s">
        <v>935</v>
      </c>
      <c r="C567" s="6" t="s">
        <v>907</v>
      </c>
      <c r="D567" s="7" t="s">
        <v>937</v>
      </c>
      <c r="E567" s="7" t="s">
        <v>3</v>
      </c>
      <c r="F567" s="7" t="s">
        <v>4</v>
      </c>
      <c r="G567" s="7" t="s">
        <v>16</v>
      </c>
      <c r="H567" s="7" t="s">
        <v>1139</v>
      </c>
      <c r="I567" s="7" t="s">
        <v>7</v>
      </c>
      <c r="J567" s="7" t="s">
        <v>8</v>
      </c>
      <c r="K567" s="11">
        <v>9008230298.1336002</v>
      </c>
      <c r="L567" s="9" t="s">
        <v>1572</v>
      </c>
      <c r="M567" s="9">
        <v>0.2</v>
      </c>
      <c r="N567" s="7" t="s">
        <v>9</v>
      </c>
      <c r="O567" s="9" t="s">
        <v>1600</v>
      </c>
      <c r="P567" s="9" t="s">
        <v>1566</v>
      </c>
      <c r="Q567" s="9"/>
      <c r="R567" s="11">
        <v>341739250</v>
      </c>
      <c r="S567" s="11">
        <v>72256504</v>
      </c>
      <c r="T567" s="11">
        <v>248591967</v>
      </c>
      <c r="U567" s="11">
        <v>0</v>
      </c>
      <c r="V567" s="11">
        <v>4532035</v>
      </c>
      <c r="W567" s="11">
        <v>7978367</v>
      </c>
      <c r="X567" s="11">
        <v>8380377</v>
      </c>
      <c r="Y567" s="11"/>
      <c r="Z567" s="11">
        <v>0</v>
      </c>
      <c r="AA567" s="9"/>
      <c r="AB567" s="28">
        <f t="shared" si="119"/>
        <v>84766906</v>
      </c>
      <c r="AC567" s="14">
        <f t="shared" si="126"/>
        <v>0.85241407772981592</v>
      </c>
      <c r="AD567" s="14">
        <f t="shared" si="120"/>
        <v>5.3464674055698103E-2</v>
      </c>
      <c r="AE567" s="9">
        <f t="shared" si="125"/>
        <v>8.0211652687177306E-3</v>
      </c>
      <c r="AF567" s="9">
        <f t="shared" si="121"/>
        <v>5.0309937135365921E-4</v>
      </c>
      <c r="AG567" s="26">
        <f t="shared" si="124"/>
        <v>9.4099399321043893E-3</v>
      </c>
    </row>
    <row r="568" spans="1:33" x14ac:dyDescent="0.2">
      <c r="A568" s="6" t="s">
        <v>1468</v>
      </c>
      <c r="B568" s="6" t="s">
        <v>935</v>
      </c>
      <c r="C568" s="6" t="s">
        <v>914</v>
      </c>
      <c r="D568" s="7" t="s">
        <v>938</v>
      </c>
      <c r="E568" s="7" t="s">
        <v>3</v>
      </c>
      <c r="F568" s="7" t="s">
        <v>4</v>
      </c>
      <c r="G568" s="7" t="s">
        <v>16</v>
      </c>
      <c r="H568" s="7" t="s">
        <v>1139</v>
      </c>
      <c r="I568" s="7" t="s">
        <v>7</v>
      </c>
      <c r="J568" s="7" t="s">
        <v>27</v>
      </c>
      <c r="K568" s="11">
        <v>2085855.4248583</v>
      </c>
      <c r="L568" s="9" t="s">
        <v>1569</v>
      </c>
      <c r="M568" s="9">
        <v>0.2</v>
      </c>
      <c r="N568" s="7" t="s">
        <v>9</v>
      </c>
      <c r="O568" s="9" t="s">
        <v>1600</v>
      </c>
      <c r="P568" s="9" t="s">
        <v>1566</v>
      </c>
      <c r="Q568" s="9"/>
      <c r="R568" s="11">
        <v>94858.45</v>
      </c>
      <c r="S568" s="11">
        <v>41712.85</v>
      </c>
      <c r="T568" s="11">
        <v>48322.26</v>
      </c>
      <c r="U568" s="11">
        <v>0</v>
      </c>
      <c r="V568" s="11">
        <v>1045.93</v>
      </c>
      <c r="W568" s="11">
        <v>1842.29</v>
      </c>
      <c r="X568" s="11">
        <v>1935.1200000000001</v>
      </c>
      <c r="Y568" s="11">
        <v>0</v>
      </c>
      <c r="Z568" s="11">
        <v>0</v>
      </c>
      <c r="AA568" s="9"/>
      <c r="AB568" s="28">
        <f t="shared" si="119"/>
        <v>44601.07</v>
      </c>
      <c r="AC568" s="14">
        <f t="shared" si="126"/>
        <v>0.93524325761691363</v>
      </c>
      <c r="AD568" s="14">
        <f t="shared" si="120"/>
        <v>2.3450782683016352E-2</v>
      </c>
      <c r="AE568" s="9">
        <f t="shared" si="125"/>
        <v>1.9997958392937856E-2</v>
      </c>
      <c r="AF568" s="9">
        <f t="shared" si="121"/>
        <v>5.0143935554452634E-4</v>
      </c>
      <c r="AG568" s="26">
        <f t="shared" si="124"/>
        <v>2.138262770682197E-2</v>
      </c>
    </row>
    <row r="569" spans="1:33" x14ac:dyDescent="0.2">
      <c r="A569" s="6" t="s">
        <v>1468</v>
      </c>
      <c r="B569" s="6" t="s">
        <v>939</v>
      </c>
      <c r="C569" s="6" t="s">
        <v>475</v>
      </c>
      <c r="D569" s="7" t="s">
        <v>940</v>
      </c>
      <c r="E569" s="7" t="s">
        <v>3</v>
      </c>
      <c r="F569" s="7" t="s">
        <v>4</v>
      </c>
      <c r="G569" s="7" t="s">
        <v>5</v>
      </c>
      <c r="H569" s="7" t="s">
        <v>6</v>
      </c>
      <c r="I569" s="7" t="s">
        <v>7</v>
      </c>
      <c r="J569" s="7" t="s">
        <v>8</v>
      </c>
      <c r="K569" s="11">
        <v>4059390320.0364394</v>
      </c>
      <c r="L569" s="9" t="s">
        <v>1569</v>
      </c>
      <c r="M569" s="9">
        <v>0.2</v>
      </c>
      <c r="N569" s="7" t="s">
        <v>9</v>
      </c>
      <c r="O569" s="9" t="s">
        <v>1583</v>
      </c>
      <c r="P569" s="9" t="s">
        <v>1566</v>
      </c>
      <c r="Q569" s="9"/>
      <c r="R569" s="11">
        <v>88380034</v>
      </c>
      <c r="S569" s="11">
        <v>81032809</v>
      </c>
      <c r="T569" s="11">
        <v>0</v>
      </c>
      <c r="U569" s="11">
        <v>0</v>
      </c>
      <c r="V569" s="11">
        <v>1624784</v>
      </c>
      <c r="W569" s="11">
        <v>3517477</v>
      </c>
      <c r="X569" s="11">
        <v>2204964</v>
      </c>
      <c r="Y569" s="11"/>
      <c r="Z569" s="11">
        <v>0</v>
      </c>
      <c r="AA569" s="9"/>
      <c r="AB569" s="28">
        <f t="shared" si="119"/>
        <v>86175070</v>
      </c>
      <c r="AC569" s="14">
        <f t="shared" si="126"/>
        <v>0.94032774211845727</v>
      </c>
      <c r="AD569" s="14">
        <f t="shared" si="120"/>
        <v>1.8854455238620636E-2</v>
      </c>
      <c r="AE569" s="9">
        <f t="shared" si="125"/>
        <v>1.9961817566553346E-2</v>
      </c>
      <c r="AF569" s="9">
        <f t="shared" si="121"/>
        <v>4.0025320846343623E-4</v>
      </c>
      <c r="AG569" s="26">
        <f t="shared" si="124"/>
        <v>2.122857454102281E-2</v>
      </c>
    </row>
    <row r="570" spans="1:33" x14ac:dyDescent="0.2">
      <c r="A570" s="6" t="s">
        <v>1468</v>
      </c>
      <c r="B570" s="6" t="s">
        <v>939</v>
      </c>
      <c r="C570" s="6" t="s">
        <v>907</v>
      </c>
      <c r="D570" s="7" t="s">
        <v>941</v>
      </c>
      <c r="E570" s="7" t="s">
        <v>3</v>
      </c>
      <c r="F570" s="7" t="s">
        <v>4</v>
      </c>
      <c r="G570" s="7" t="s">
        <v>5</v>
      </c>
      <c r="H570" s="7" t="s">
        <v>6</v>
      </c>
      <c r="I570" s="7" t="s">
        <v>7</v>
      </c>
      <c r="J570" s="7" t="s">
        <v>27</v>
      </c>
      <c r="K570" s="11">
        <v>5941180.0266396804</v>
      </c>
      <c r="L570" s="9" t="s">
        <v>1569</v>
      </c>
      <c r="M570" s="9">
        <v>0.2</v>
      </c>
      <c r="N570" s="7" t="s">
        <v>9</v>
      </c>
      <c r="O570" s="9" t="s">
        <v>1583</v>
      </c>
      <c r="P570" s="9" t="s">
        <v>1566</v>
      </c>
      <c r="Q570" s="9"/>
      <c r="R570" s="11">
        <v>129439.6</v>
      </c>
      <c r="S570" s="11">
        <v>118688.34</v>
      </c>
      <c r="T570" s="11">
        <v>0</v>
      </c>
      <c r="U570" s="11">
        <v>0</v>
      </c>
      <c r="V570" s="11">
        <v>2379.44</v>
      </c>
      <c r="W570" s="11">
        <v>5146</v>
      </c>
      <c r="X570" s="11">
        <v>3225.82</v>
      </c>
      <c r="Y570" s="11">
        <v>0</v>
      </c>
      <c r="Z570" s="11">
        <v>0</v>
      </c>
      <c r="AA570" s="9"/>
      <c r="AB570" s="28">
        <f t="shared" si="119"/>
        <v>126213.78</v>
      </c>
      <c r="AC570" s="14">
        <f t="shared" si="126"/>
        <v>0.94037544870298628</v>
      </c>
      <c r="AD570" s="14">
        <f t="shared" si="120"/>
        <v>1.8852458107189246E-2</v>
      </c>
      <c r="AE570" s="9">
        <f t="shared" si="125"/>
        <v>1.9977233389295204E-2</v>
      </c>
      <c r="AF570" s="9">
        <f t="shared" si="121"/>
        <v>4.0049956226386336E-4</v>
      </c>
      <c r="AG570" s="26">
        <f t="shared" si="124"/>
        <v>2.1243890848967637E-2</v>
      </c>
    </row>
    <row r="571" spans="1:33" x14ac:dyDescent="0.2">
      <c r="A571" s="6" t="s">
        <v>1468</v>
      </c>
      <c r="B571" s="6" t="s">
        <v>939</v>
      </c>
      <c r="C571" s="6" t="s">
        <v>926</v>
      </c>
      <c r="D571" s="7" t="s">
        <v>1145</v>
      </c>
      <c r="E571" s="7" t="s">
        <v>3</v>
      </c>
      <c r="F571" s="7" t="s">
        <v>4</v>
      </c>
      <c r="G571" s="7" t="s">
        <v>5</v>
      </c>
      <c r="H571" s="7" t="s">
        <v>6</v>
      </c>
      <c r="I571" s="7" t="s">
        <v>7</v>
      </c>
      <c r="J571" s="7" t="s">
        <v>8</v>
      </c>
      <c r="K571" s="11">
        <v>4822739794.1538496</v>
      </c>
      <c r="L571" s="9" t="s">
        <v>1572</v>
      </c>
      <c r="M571" s="9">
        <v>0.2</v>
      </c>
      <c r="N571" s="7" t="s">
        <v>9</v>
      </c>
      <c r="O571" s="9" t="s">
        <v>1583</v>
      </c>
      <c r="P571" s="9" t="s">
        <v>1566</v>
      </c>
      <c r="Q571" s="9"/>
      <c r="R571" s="11">
        <v>47278189</v>
      </c>
      <c r="S571" s="11">
        <v>38550146</v>
      </c>
      <c r="T571" s="11">
        <v>0</v>
      </c>
      <c r="U571" s="11">
        <v>0</v>
      </c>
      <c r="V571" s="11">
        <v>1932301</v>
      </c>
      <c r="W571" s="11">
        <v>4177215</v>
      </c>
      <c r="X571" s="11">
        <v>2618527</v>
      </c>
      <c r="Y571" s="11"/>
      <c r="Z571" s="11">
        <v>0</v>
      </c>
      <c r="AA571" s="9"/>
      <c r="AB571" s="28">
        <f t="shared" si="119"/>
        <v>44659662</v>
      </c>
      <c r="AC571" s="14">
        <f t="shared" si="126"/>
        <v>0.86319833768558307</v>
      </c>
      <c r="AD571" s="14">
        <f t="shared" si="120"/>
        <v>4.3267255358985922E-2</v>
      </c>
      <c r="AE571" s="9">
        <f t="shared" si="125"/>
        <v>7.9934119702519905E-3</v>
      </c>
      <c r="AF571" s="9">
        <f t="shared" si="121"/>
        <v>4.0066457708175452E-4</v>
      </c>
      <c r="AG571" s="26">
        <f t="shared" si="124"/>
        <v>9.2602263249069901E-3</v>
      </c>
    </row>
    <row r="572" spans="1:33" x14ac:dyDescent="0.2">
      <c r="A572" s="6" t="s">
        <v>1468</v>
      </c>
      <c r="B572" s="6" t="s">
        <v>942</v>
      </c>
      <c r="C572" s="6" t="s">
        <v>475</v>
      </c>
      <c r="D572" s="7" t="s">
        <v>943</v>
      </c>
      <c r="E572" s="7" t="s">
        <v>756</v>
      </c>
      <c r="F572" s="7" t="s">
        <v>448</v>
      </c>
      <c r="G572" s="7" t="s">
        <v>16</v>
      </c>
      <c r="H572" s="7" t="s">
        <v>757</v>
      </c>
      <c r="I572" s="7" t="s">
        <v>7</v>
      </c>
      <c r="J572" s="7" t="s">
        <v>8</v>
      </c>
      <c r="K572" s="11">
        <v>3207445035.2955499</v>
      </c>
      <c r="L572" s="9" t="s">
        <v>1569</v>
      </c>
      <c r="M572" s="9"/>
      <c r="N572" s="7"/>
      <c r="O572" s="9" t="s">
        <v>1583</v>
      </c>
      <c r="P572" s="9" t="s">
        <v>1566</v>
      </c>
      <c r="Q572" s="9"/>
      <c r="R572" s="11">
        <v>16885377</v>
      </c>
      <c r="S572" s="11">
        <v>12301483</v>
      </c>
      <c r="T572" s="11">
        <v>0</v>
      </c>
      <c r="U572" s="11">
        <v>0</v>
      </c>
      <c r="V572" s="11">
        <v>1286772</v>
      </c>
      <c r="W572" s="11">
        <v>3205859</v>
      </c>
      <c r="X572" s="11">
        <v>91263</v>
      </c>
      <c r="Y572" s="11"/>
      <c r="Z572" s="11">
        <v>0</v>
      </c>
      <c r="AA572" s="9"/>
      <c r="AB572" s="28">
        <f t="shared" si="119"/>
        <v>16794114</v>
      </c>
      <c r="AC572" s="14">
        <f t="shared" si="126"/>
        <v>0.73248776327229881</v>
      </c>
      <c r="AD572" s="14">
        <f t="shared" si="120"/>
        <v>7.6620415938584194E-2</v>
      </c>
      <c r="AE572" s="9">
        <f t="shared" si="125"/>
        <v>3.8352903524865797E-3</v>
      </c>
      <c r="AF572" s="9">
        <f t="shared" si="121"/>
        <v>4.0118286855738138E-4</v>
      </c>
      <c r="AG572" s="26">
        <f t="shared" si="124"/>
        <v>5.2359787354711463E-3</v>
      </c>
    </row>
    <row r="573" spans="1:33" x14ac:dyDescent="0.2">
      <c r="A573" s="6" t="s">
        <v>1468</v>
      </c>
      <c r="B573" s="6" t="s">
        <v>944</v>
      </c>
      <c r="C573" s="6" t="s">
        <v>475</v>
      </c>
      <c r="D573" s="7" t="s">
        <v>945</v>
      </c>
      <c r="E573" s="7" t="s">
        <v>3</v>
      </c>
      <c r="F573" s="7" t="s">
        <v>4</v>
      </c>
      <c r="G573" s="7" t="s">
        <v>16</v>
      </c>
      <c r="H573" s="7" t="s">
        <v>1139</v>
      </c>
      <c r="I573" s="7" t="s">
        <v>7</v>
      </c>
      <c r="J573" s="7" t="s">
        <v>8</v>
      </c>
      <c r="K573" s="11">
        <v>6029219132.6304102</v>
      </c>
      <c r="L573" s="9" t="s">
        <v>1569</v>
      </c>
      <c r="M573" s="9"/>
      <c r="N573" s="7"/>
      <c r="O573" s="9" t="s">
        <v>1583</v>
      </c>
      <c r="P573" s="9" t="s">
        <v>1566</v>
      </c>
      <c r="Q573" s="9"/>
      <c r="R573" s="11">
        <v>131712509</v>
      </c>
      <c r="S573" s="11">
        <v>120765454</v>
      </c>
      <c r="T573" s="11">
        <v>0</v>
      </c>
      <c r="U573" s="11">
        <v>0</v>
      </c>
      <c r="V573" s="11">
        <v>2422833</v>
      </c>
      <c r="W573" s="11">
        <v>5386937</v>
      </c>
      <c r="X573" s="11">
        <v>3137285</v>
      </c>
      <c r="Y573" s="11"/>
      <c r="Z573" s="11">
        <v>0</v>
      </c>
      <c r="AA573" s="9"/>
      <c r="AB573" s="28">
        <f t="shared" si="119"/>
        <v>128575224</v>
      </c>
      <c r="AC573" s="14">
        <f t="shared" si="126"/>
        <v>0.93925913751470502</v>
      </c>
      <c r="AD573" s="14">
        <f t="shared" si="120"/>
        <v>1.8843700400630839E-2</v>
      </c>
      <c r="AE573" s="9">
        <f t="shared" si="125"/>
        <v>2.0030032304915214E-2</v>
      </c>
      <c r="AF573" s="9">
        <f t="shared" si="121"/>
        <v>4.0184855562597102E-4</v>
      </c>
      <c r="AG573" s="26">
        <f t="shared" si="124"/>
        <v>2.1325352615589141E-2</v>
      </c>
    </row>
    <row r="574" spans="1:33" x14ac:dyDescent="0.2">
      <c r="A574" s="6" t="s">
        <v>1468</v>
      </c>
      <c r="B574" s="6" t="s">
        <v>944</v>
      </c>
      <c r="C574" s="6" t="s">
        <v>907</v>
      </c>
      <c r="D574" s="7" t="s">
        <v>946</v>
      </c>
      <c r="E574" s="7" t="s">
        <v>3</v>
      </c>
      <c r="F574" s="7" t="s">
        <v>4</v>
      </c>
      <c r="G574" s="7" t="s">
        <v>16</v>
      </c>
      <c r="H574" s="7" t="s">
        <v>1139</v>
      </c>
      <c r="I574" s="7" t="s">
        <v>7</v>
      </c>
      <c r="J574" s="7" t="s">
        <v>27</v>
      </c>
      <c r="K574" s="11">
        <v>2908206.9791093101</v>
      </c>
      <c r="L574" s="9" t="s">
        <v>1569</v>
      </c>
      <c r="M574" s="9"/>
      <c r="N574" s="7"/>
      <c r="O574" s="9" t="s">
        <v>1583</v>
      </c>
      <c r="P574" s="9" t="s">
        <v>1566</v>
      </c>
      <c r="Q574" s="9"/>
      <c r="R574" s="11">
        <v>63576.43</v>
      </c>
      <c r="S574" s="11">
        <v>58292.24</v>
      </c>
      <c r="T574" s="11">
        <v>0</v>
      </c>
      <c r="U574" s="11">
        <v>0</v>
      </c>
      <c r="V574" s="11">
        <v>1169.53</v>
      </c>
      <c r="W574" s="11">
        <v>2600.29</v>
      </c>
      <c r="X574" s="11">
        <v>1514.37</v>
      </c>
      <c r="Y574" s="11">
        <v>0</v>
      </c>
      <c r="Z574" s="11">
        <v>0</v>
      </c>
      <c r="AA574" s="9"/>
      <c r="AB574" s="28">
        <f t="shared" si="119"/>
        <v>62062.06</v>
      </c>
      <c r="AC574" s="14">
        <f t="shared" si="126"/>
        <v>0.93925725314306352</v>
      </c>
      <c r="AD574" s="14">
        <f t="shared" si="120"/>
        <v>1.8844524335801936E-2</v>
      </c>
      <c r="AE574" s="9">
        <f t="shared" si="125"/>
        <v>2.0044047902619721E-2</v>
      </c>
      <c r="AF574" s="9">
        <f t="shared" si="121"/>
        <v>4.0214813058394807E-4</v>
      </c>
      <c r="AG574" s="26">
        <f t="shared" si="124"/>
        <v>2.1340317400313648E-2</v>
      </c>
    </row>
    <row r="575" spans="1:33" x14ac:dyDescent="0.2">
      <c r="A575" s="6" t="s">
        <v>1468</v>
      </c>
      <c r="B575" s="6" t="s">
        <v>947</v>
      </c>
      <c r="C575" s="6" t="s">
        <v>475</v>
      </c>
      <c r="D575" s="7" t="s">
        <v>948</v>
      </c>
      <c r="E575" s="7" t="s">
        <v>3</v>
      </c>
      <c r="F575" s="7" t="s">
        <v>4</v>
      </c>
      <c r="G575" s="7" t="s">
        <v>16</v>
      </c>
      <c r="H575" s="7" t="s">
        <v>1139</v>
      </c>
      <c r="I575" s="7" t="s">
        <v>7</v>
      </c>
      <c r="J575" s="7" t="s">
        <v>27</v>
      </c>
      <c r="K575" s="11">
        <v>3853332.7085020202</v>
      </c>
      <c r="L575" s="9" t="s">
        <v>1574</v>
      </c>
      <c r="M575" s="9"/>
      <c r="N575" s="7"/>
      <c r="O575" s="9" t="s">
        <v>1600</v>
      </c>
      <c r="P575" s="9" t="s">
        <v>1566</v>
      </c>
      <c r="Q575" s="9"/>
      <c r="R575" s="11">
        <v>113522.03</v>
      </c>
      <c r="S575" s="11">
        <v>77411.990000000005</v>
      </c>
      <c r="T575" s="11">
        <v>26121.200000000001</v>
      </c>
      <c r="U575" s="11">
        <v>0</v>
      </c>
      <c r="V575" s="11">
        <v>1944.45</v>
      </c>
      <c r="W575" s="11">
        <v>3967.96</v>
      </c>
      <c r="X575" s="11">
        <v>4076.4300000000003</v>
      </c>
      <c r="Y575" s="11">
        <v>0</v>
      </c>
      <c r="Z575" s="11">
        <v>0</v>
      </c>
      <c r="AA575" s="9"/>
      <c r="AB575" s="28">
        <f t="shared" si="119"/>
        <v>83324.400000000009</v>
      </c>
      <c r="AC575" s="14">
        <f t="shared" si="126"/>
        <v>0.92904347346035487</v>
      </c>
      <c r="AD575" s="14">
        <f t="shared" si="120"/>
        <v>2.3335901608652447E-2</v>
      </c>
      <c r="AE575" s="9">
        <f t="shared" si="125"/>
        <v>2.0089620039608218E-2</v>
      </c>
      <c r="AF575" s="9">
        <f t="shared" si="121"/>
        <v>5.0461513372820151E-4</v>
      </c>
      <c r="AG575" s="26">
        <f t="shared" si="124"/>
        <v>2.1623982745157838E-2</v>
      </c>
    </row>
    <row r="576" spans="1:33" x14ac:dyDescent="0.2">
      <c r="A576" s="6" t="s">
        <v>1468</v>
      </c>
      <c r="B576" s="6" t="s">
        <v>949</v>
      </c>
      <c r="C576" s="6" t="s">
        <v>475</v>
      </c>
      <c r="D576" s="7" t="s">
        <v>950</v>
      </c>
      <c r="E576" s="7" t="s">
        <v>3</v>
      </c>
      <c r="F576" s="7" t="s">
        <v>4</v>
      </c>
      <c r="G576" s="7" t="s">
        <v>16</v>
      </c>
      <c r="H576" s="7" t="s">
        <v>80</v>
      </c>
      <c r="I576" s="7" t="s">
        <v>81</v>
      </c>
      <c r="J576" s="7" t="s">
        <v>8</v>
      </c>
      <c r="K576" s="11">
        <v>19151422216.927101</v>
      </c>
      <c r="L576" s="9" t="s">
        <v>1571</v>
      </c>
      <c r="M576" s="9"/>
      <c r="N576" s="7"/>
      <c r="O576" s="9" t="s">
        <v>1583</v>
      </c>
      <c r="P576" s="9" t="s">
        <v>1566</v>
      </c>
      <c r="Q576" s="9"/>
      <c r="R576" s="11">
        <v>310558832</v>
      </c>
      <c r="S576" s="11">
        <v>287318444</v>
      </c>
      <c r="T576" s="11">
        <v>0</v>
      </c>
      <c r="U576" s="11">
        <v>0</v>
      </c>
      <c r="V576" s="11">
        <v>7684777</v>
      </c>
      <c r="W576" s="11">
        <v>15295065</v>
      </c>
      <c r="X576" s="11">
        <v>260546</v>
      </c>
      <c r="Y576" s="11"/>
      <c r="Z576" s="11">
        <v>0</v>
      </c>
      <c r="AA576" s="9"/>
      <c r="AB576" s="28">
        <f t="shared" ref="AB576:AB639" si="127">+S576+U576+V576+W576</f>
        <v>310298286</v>
      </c>
      <c r="AC576" s="14">
        <f t="shared" si="126"/>
        <v>0.92594273627408952</v>
      </c>
      <c r="AD576" s="14">
        <f t="shared" ref="AD576:AD639" si="128">+V576/AB576</f>
        <v>2.4765773279198842E-2</v>
      </c>
      <c r="AE576" s="9">
        <f t="shared" si="125"/>
        <v>1.5002459908489295E-2</v>
      </c>
      <c r="AF576" s="9">
        <f t="shared" si="121"/>
        <v>4.0126403736260186E-4</v>
      </c>
      <c r="AG576" s="26">
        <f t="shared" si="124"/>
        <v>1.6202362544424559E-2</v>
      </c>
    </row>
    <row r="577" spans="1:33" x14ac:dyDescent="0.2">
      <c r="A577" s="6" t="s">
        <v>1468</v>
      </c>
      <c r="B577" s="6" t="s">
        <v>949</v>
      </c>
      <c r="C577" s="6" t="s">
        <v>907</v>
      </c>
      <c r="D577" s="7" t="s">
        <v>951</v>
      </c>
      <c r="E577" s="7" t="s">
        <v>3</v>
      </c>
      <c r="F577" s="7" t="s">
        <v>4</v>
      </c>
      <c r="G577" s="7" t="s">
        <v>16</v>
      </c>
      <c r="H577" s="7" t="s">
        <v>80</v>
      </c>
      <c r="I577" s="7" t="s">
        <v>81</v>
      </c>
      <c r="J577" s="7" t="s">
        <v>8</v>
      </c>
      <c r="K577" s="11">
        <v>9440568027.9433193</v>
      </c>
      <c r="L577" s="9" t="s">
        <v>1572</v>
      </c>
      <c r="M577" s="9"/>
      <c r="N577" s="7"/>
      <c r="O577" s="9" t="s">
        <v>1583</v>
      </c>
      <c r="P577" s="9" t="s">
        <v>1566</v>
      </c>
      <c r="Q577" s="9"/>
      <c r="R577" s="11">
        <v>58726985</v>
      </c>
      <c r="S577" s="11">
        <v>47266847</v>
      </c>
      <c r="T577" s="11">
        <v>0</v>
      </c>
      <c r="U577" s="11">
        <v>0</v>
      </c>
      <c r="V577" s="11">
        <v>3792921</v>
      </c>
      <c r="W577" s="11">
        <v>7538797</v>
      </c>
      <c r="X577" s="11">
        <v>128420</v>
      </c>
      <c r="Y577" s="11"/>
      <c r="Z577" s="11">
        <v>0</v>
      </c>
      <c r="AA577" s="9"/>
      <c r="AB577" s="28">
        <f t="shared" si="127"/>
        <v>58598565</v>
      </c>
      <c r="AC577" s="14">
        <f t="shared" si="126"/>
        <v>0.806621237226543</v>
      </c>
      <c r="AD577" s="14">
        <f t="shared" si="128"/>
        <v>6.4727199377663941E-2</v>
      </c>
      <c r="AE577" s="9">
        <f t="shared" si="125"/>
        <v>5.0067799797738812E-3</v>
      </c>
      <c r="AF577" s="9">
        <f t="shared" si="121"/>
        <v>4.017683034297576E-4</v>
      </c>
      <c r="AG577" s="26">
        <f t="shared" si="124"/>
        <v>6.2071016094108929E-3</v>
      </c>
    </row>
    <row r="578" spans="1:33" x14ac:dyDescent="0.2">
      <c r="A578" s="6" t="s">
        <v>1468</v>
      </c>
      <c r="B578" s="6" t="s">
        <v>952</v>
      </c>
      <c r="C578" s="6" t="s">
        <v>475</v>
      </c>
      <c r="D578" s="7" t="s">
        <v>953</v>
      </c>
      <c r="E578" s="7" t="s">
        <v>3</v>
      </c>
      <c r="F578" s="7" t="s">
        <v>4</v>
      </c>
      <c r="G578" s="7" t="s">
        <v>24</v>
      </c>
      <c r="H578" s="7" t="s">
        <v>1139</v>
      </c>
      <c r="I578" s="7" t="s">
        <v>7</v>
      </c>
      <c r="J578" s="7" t="s">
        <v>8</v>
      </c>
      <c r="K578" s="11">
        <v>15056649515.907501</v>
      </c>
      <c r="L578" s="9" t="s">
        <v>1569</v>
      </c>
      <c r="M578" s="9"/>
      <c r="N578" s="7"/>
      <c r="O578" s="9" t="s">
        <v>1583</v>
      </c>
      <c r="P578" s="9" t="s">
        <v>1566</v>
      </c>
      <c r="Q578" s="9"/>
      <c r="R578" s="11">
        <v>207312949</v>
      </c>
      <c r="S578" s="11">
        <v>188359329</v>
      </c>
      <c r="T578" s="11">
        <v>0</v>
      </c>
      <c r="U578" s="11">
        <v>0</v>
      </c>
      <c r="V578" s="11">
        <v>6045821</v>
      </c>
      <c r="W578" s="11">
        <v>12119556</v>
      </c>
      <c r="X578" s="11">
        <v>788243</v>
      </c>
      <c r="Y578" s="11"/>
      <c r="Z578" s="11">
        <v>0</v>
      </c>
      <c r="AA578" s="9">
        <v>3.4030000000000002E-3</v>
      </c>
      <c r="AB578" s="28">
        <f t="shared" si="127"/>
        <v>206524706</v>
      </c>
      <c r="AC578" s="14">
        <f t="shared" si="126"/>
        <v>0.91204259600785975</v>
      </c>
      <c r="AD578" s="14">
        <f t="shared" si="128"/>
        <v>2.9274081135842411E-2</v>
      </c>
      <c r="AE578" s="9">
        <f t="shared" si="125"/>
        <v>1.2510042742311062E-2</v>
      </c>
      <c r="AF578" s="9">
        <f t="shared" si="121"/>
        <v>4.015382700920633E-4</v>
      </c>
      <c r="AG578" s="26">
        <f t="shared" si="124"/>
        <v>1.7119511484298321E-2</v>
      </c>
    </row>
    <row r="579" spans="1:33" x14ac:dyDescent="0.2">
      <c r="A579" s="6" t="s">
        <v>1468</v>
      </c>
      <c r="B579" s="6" t="s">
        <v>952</v>
      </c>
      <c r="C579" s="6" t="s">
        <v>907</v>
      </c>
      <c r="D579" s="7" t="s">
        <v>954</v>
      </c>
      <c r="E579" s="7" t="s">
        <v>3</v>
      </c>
      <c r="F579" s="7" t="s">
        <v>4</v>
      </c>
      <c r="G579" s="7" t="s">
        <v>24</v>
      </c>
      <c r="H579" s="7" t="s">
        <v>1139</v>
      </c>
      <c r="I579" s="7" t="s">
        <v>7</v>
      </c>
      <c r="J579" s="7" t="s">
        <v>27</v>
      </c>
      <c r="K579" s="11">
        <v>2291332.87890688</v>
      </c>
      <c r="L579" s="9" t="s">
        <v>1569</v>
      </c>
      <c r="M579" s="9"/>
      <c r="N579" s="7"/>
      <c r="O579" s="9" t="s">
        <v>1583</v>
      </c>
      <c r="P579" s="9" t="s">
        <v>1566</v>
      </c>
      <c r="Q579" s="9"/>
      <c r="R579" s="11">
        <v>31532.77</v>
      </c>
      <c r="S579" s="11">
        <v>28649.93</v>
      </c>
      <c r="T579" s="11">
        <v>0</v>
      </c>
      <c r="U579" s="11">
        <v>0</v>
      </c>
      <c r="V579" s="11">
        <v>919.47</v>
      </c>
      <c r="W579" s="11">
        <v>1843.48</v>
      </c>
      <c r="X579" s="11">
        <v>119.89</v>
      </c>
      <c r="Y579" s="11">
        <v>0</v>
      </c>
      <c r="Z579" s="11">
        <v>0</v>
      </c>
      <c r="AA579" s="9">
        <v>3.4030000000000002E-3</v>
      </c>
      <c r="AB579" s="28">
        <f t="shared" si="127"/>
        <v>31412.880000000001</v>
      </c>
      <c r="AC579" s="14">
        <f t="shared" si="126"/>
        <v>0.91204404053369192</v>
      </c>
      <c r="AD579" s="14">
        <f t="shared" si="128"/>
        <v>2.9270477587537341E-2</v>
      </c>
      <c r="AE579" s="9">
        <f t="shared" si="125"/>
        <v>1.2503608822506814E-2</v>
      </c>
      <c r="AF579" s="9">
        <f t="shared" si="121"/>
        <v>4.0128172054976538E-4</v>
      </c>
      <c r="AG579" s="26">
        <f t="shared" si="124"/>
        <v>1.7112435363658755E-2</v>
      </c>
    </row>
    <row r="580" spans="1:33" x14ac:dyDescent="0.2">
      <c r="A580" s="6" t="s">
        <v>1468</v>
      </c>
      <c r="B580" s="6" t="s">
        <v>955</v>
      </c>
      <c r="C580" s="6" t="s">
        <v>475</v>
      </c>
      <c r="D580" s="7" t="s">
        <v>956</v>
      </c>
      <c r="E580" s="7" t="s">
        <v>3</v>
      </c>
      <c r="F580" s="7" t="s">
        <v>4</v>
      </c>
      <c r="G580" s="7" t="s">
        <v>16</v>
      </c>
      <c r="H580" s="7" t="s">
        <v>196</v>
      </c>
      <c r="I580" s="7" t="s">
        <v>81</v>
      </c>
      <c r="J580" s="7" t="s">
        <v>8</v>
      </c>
      <c r="K580" s="11">
        <v>144727967545.05301</v>
      </c>
      <c r="L580" s="9" t="s">
        <v>1571</v>
      </c>
      <c r="M580" s="9"/>
      <c r="N580" s="7"/>
      <c r="O580" s="9" t="s">
        <v>1583</v>
      </c>
      <c r="P580" s="9" t="s">
        <v>1566</v>
      </c>
      <c r="Q580" s="9"/>
      <c r="R580" s="11">
        <v>1328214235</v>
      </c>
      <c r="S580" s="11">
        <v>1158992959</v>
      </c>
      <c r="T580" s="11">
        <v>0</v>
      </c>
      <c r="U580" s="11">
        <v>0</v>
      </c>
      <c r="V580" s="11">
        <v>58118352</v>
      </c>
      <c r="W580" s="11">
        <v>110582337</v>
      </c>
      <c r="X580" s="11">
        <v>520587</v>
      </c>
      <c r="Y580" s="11"/>
      <c r="Z580" s="11">
        <v>0</v>
      </c>
      <c r="AA580" s="9"/>
      <c r="AB580" s="28">
        <f t="shared" si="127"/>
        <v>1327693648</v>
      </c>
      <c r="AC580" s="14">
        <f t="shared" si="126"/>
        <v>0.87293703690295876</v>
      </c>
      <c r="AD580" s="14">
        <f t="shared" si="128"/>
        <v>4.3773917339702449E-2</v>
      </c>
      <c r="AE580" s="9">
        <f t="shared" si="125"/>
        <v>8.0080787332221185E-3</v>
      </c>
      <c r="AF580" s="9">
        <f t="shared" ref="AF580:AF643" si="129">+V580/K580</f>
        <v>4.0156959975208719E-4</v>
      </c>
      <c r="AG580" s="26">
        <f t="shared" si="124"/>
        <v>9.1737186013249056E-3</v>
      </c>
    </row>
    <row r="581" spans="1:33" x14ac:dyDescent="0.2">
      <c r="A581" s="6" t="s">
        <v>1468</v>
      </c>
      <c r="B581" s="6" t="s">
        <v>955</v>
      </c>
      <c r="C581" s="6" t="s">
        <v>907</v>
      </c>
      <c r="D581" s="7" t="s">
        <v>957</v>
      </c>
      <c r="E581" s="7" t="s">
        <v>3</v>
      </c>
      <c r="F581" s="7" t="s">
        <v>4</v>
      </c>
      <c r="G581" s="7" t="s">
        <v>16</v>
      </c>
      <c r="H581" s="7" t="s">
        <v>196</v>
      </c>
      <c r="I581" s="7" t="s">
        <v>81</v>
      </c>
      <c r="J581" s="7" t="s">
        <v>8</v>
      </c>
      <c r="K581" s="11">
        <v>7742237460.8947401</v>
      </c>
      <c r="L581" s="9" t="s">
        <v>1572</v>
      </c>
      <c r="M581" s="9"/>
      <c r="N581" s="7"/>
      <c r="O581" s="9" t="s">
        <v>1583</v>
      </c>
      <c r="P581" s="9" t="s">
        <v>1566</v>
      </c>
      <c r="Q581" s="9"/>
      <c r="R581" s="11">
        <v>47761698</v>
      </c>
      <c r="S581" s="11">
        <v>38725778</v>
      </c>
      <c r="T581" s="11">
        <v>0</v>
      </c>
      <c r="U581" s="11">
        <v>0</v>
      </c>
      <c r="V581" s="11">
        <v>3106098</v>
      </c>
      <c r="W581" s="11">
        <v>5902037</v>
      </c>
      <c r="X581" s="11">
        <v>27785</v>
      </c>
      <c r="Y581" s="11"/>
      <c r="Z581" s="11">
        <v>0</v>
      </c>
      <c r="AA581" s="9"/>
      <c r="AB581" s="28">
        <f t="shared" si="127"/>
        <v>47733913</v>
      </c>
      <c r="AC581" s="14">
        <f t="shared" si="126"/>
        <v>0.81128437972390821</v>
      </c>
      <c r="AD581" s="14">
        <f t="shared" si="128"/>
        <v>6.5071095260931147E-2</v>
      </c>
      <c r="AE581" s="9">
        <f t="shared" si="125"/>
        <v>5.0018845579976063E-3</v>
      </c>
      <c r="AF581" s="9">
        <f t="shared" si="129"/>
        <v>4.0118867648901077E-4</v>
      </c>
      <c r="AG581" s="26">
        <f t="shared" si="124"/>
        <v>6.1653899458779422E-3</v>
      </c>
    </row>
    <row r="582" spans="1:33" x14ac:dyDescent="0.2">
      <c r="A582" s="6" t="s">
        <v>1468</v>
      </c>
      <c r="B582" s="6" t="s">
        <v>958</v>
      </c>
      <c r="C582" s="6" t="s">
        <v>475</v>
      </c>
      <c r="D582" s="7" t="s">
        <v>959</v>
      </c>
      <c r="E582" s="7" t="s">
        <v>3</v>
      </c>
      <c r="F582" s="7" t="s">
        <v>4</v>
      </c>
      <c r="G582" s="7" t="s">
        <v>16</v>
      </c>
      <c r="H582" s="7" t="s">
        <v>1139</v>
      </c>
      <c r="I582" s="7" t="s">
        <v>7</v>
      </c>
      <c r="J582" s="7" t="s">
        <v>8</v>
      </c>
      <c r="K582" s="11">
        <v>3835559215.8259101</v>
      </c>
      <c r="L582" s="9" t="s">
        <v>1569</v>
      </c>
      <c r="M582" s="9">
        <v>0.2</v>
      </c>
      <c r="N582" s="7" t="s">
        <v>9</v>
      </c>
      <c r="O582" s="9" t="s">
        <v>1600</v>
      </c>
      <c r="P582" s="9" t="s">
        <v>1601</v>
      </c>
      <c r="Q582" s="9"/>
      <c r="R582" s="11">
        <v>124622740</v>
      </c>
      <c r="S582" s="11">
        <v>57650891</v>
      </c>
      <c r="T582" s="11">
        <v>60540294</v>
      </c>
      <c r="U582" s="11">
        <v>0</v>
      </c>
      <c r="V582" s="11">
        <v>1928353</v>
      </c>
      <c r="W582" s="11">
        <v>3344333</v>
      </c>
      <c r="X582" s="11">
        <v>1158869</v>
      </c>
      <c r="Y582" s="11"/>
      <c r="Z582" s="11">
        <v>0</v>
      </c>
      <c r="AA582" s="9"/>
      <c r="AB582" s="28">
        <f t="shared" si="127"/>
        <v>62923577</v>
      </c>
      <c r="AC582" s="14">
        <f t="shared" si="126"/>
        <v>0.91620492267945919</v>
      </c>
      <c r="AD582" s="14">
        <f t="shared" si="128"/>
        <v>3.0645953264862868E-2</v>
      </c>
      <c r="AE582" s="9">
        <f t="shared" si="125"/>
        <v>1.503063510586058E-2</v>
      </c>
      <c r="AF582" s="9">
        <f t="shared" si="129"/>
        <v>5.0275667549165137E-4</v>
      </c>
      <c r="AG582" s="26">
        <f t="shared" si="124"/>
        <v>1.6405320178703244E-2</v>
      </c>
    </row>
    <row r="583" spans="1:33" x14ac:dyDescent="0.2">
      <c r="A583" s="6" t="s">
        <v>1468</v>
      </c>
      <c r="B583" s="6" t="s">
        <v>958</v>
      </c>
      <c r="C583" s="6" t="s">
        <v>907</v>
      </c>
      <c r="D583" s="7" t="s">
        <v>960</v>
      </c>
      <c r="E583" s="7" t="s">
        <v>3</v>
      </c>
      <c r="F583" s="7" t="s">
        <v>4</v>
      </c>
      <c r="G583" s="7" t="s">
        <v>16</v>
      </c>
      <c r="H583" s="7" t="s">
        <v>1139</v>
      </c>
      <c r="I583" s="7" t="s">
        <v>7</v>
      </c>
      <c r="J583" s="7" t="s">
        <v>8</v>
      </c>
      <c r="K583" s="11">
        <v>5822822442.7004099</v>
      </c>
      <c r="L583" s="9" t="s">
        <v>1572</v>
      </c>
      <c r="M583" s="9">
        <v>0.2</v>
      </c>
      <c r="N583" s="7" t="s">
        <v>9</v>
      </c>
      <c r="O583" s="9" t="s">
        <v>1600</v>
      </c>
      <c r="P583" s="9" t="s">
        <v>1601</v>
      </c>
      <c r="Q583" s="9"/>
      <c r="R583" s="11">
        <v>141927164</v>
      </c>
      <c r="S583" s="11">
        <v>46597899</v>
      </c>
      <c r="T583" s="11">
        <v>85585056</v>
      </c>
      <c r="U583" s="11">
        <v>0</v>
      </c>
      <c r="V583" s="11">
        <v>2921754</v>
      </c>
      <c r="W583" s="11">
        <v>5066742</v>
      </c>
      <c r="X583" s="11">
        <v>1755713</v>
      </c>
      <c r="Y583" s="11"/>
      <c r="Z583" s="11">
        <v>0</v>
      </c>
      <c r="AA583" s="9"/>
      <c r="AB583" s="28">
        <f t="shared" si="127"/>
        <v>54586395</v>
      </c>
      <c r="AC583" s="14">
        <f t="shared" si="126"/>
        <v>0.85365408358621231</v>
      </c>
      <c r="AD583" s="14">
        <f t="shared" si="128"/>
        <v>5.3525315236516352E-2</v>
      </c>
      <c r="AE583" s="9">
        <f t="shared" si="125"/>
        <v>8.0026309334600993E-3</v>
      </c>
      <c r="AF583" s="9">
        <f t="shared" si="129"/>
        <v>5.0177624833172801E-4</v>
      </c>
      <c r="AG583" s="26">
        <f t="shared" si="124"/>
        <v>9.3745594232278948E-3</v>
      </c>
    </row>
    <row r="584" spans="1:33" x14ac:dyDescent="0.2">
      <c r="A584" s="6" t="s">
        <v>1468</v>
      </c>
      <c r="B584" s="6" t="s">
        <v>958</v>
      </c>
      <c r="C584" s="6" t="s">
        <v>914</v>
      </c>
      <c r="D584" s="7" t="s">
        <v>961</v>
      </c>
      <c r="E584" s="7" t="s">
        <v>3</v>
      </c>
      <c r="F584" s="7" t="s">
        <v>4</v>
      </c>
      <c r="G584" s="7" t="s">
        <v>16</v>
      </c>
      <c r="H584" s="7" t="s">
        <v>1139</v>
      </c>
      <c r="I584" s="7" t="s">
        <v>7</v>
      </c>
      <c r="J584" s="7" t="s">
        <v>27</v>
      </c>
      <c r="K584" s="11">
        <v>1778290.0523886599</v>
      </c>
      <c r="L584" s="9" t="s">
        <v>1569</v>
      </c>
      <c r="M584" s="9">
        <v>0.2</v>
      </c>
      <c r="N584" s="7" t="s">
        <v>9</v>
      </c>
      <c r="O584" s="9" t="s">
        <v>1600</v>
      </c>
      <c r="P584" s="9" t="s">
        <v>1601</v>
      </c>
      <c r="Q584" s="9"/>
      <c r="R584" s="11">
        <v>61687.25</v>
      </c>
      <c r="S584" s="11">
        <v>26782.69</v>
      </c>
      <c r="T584" s="11">
        <v>31917.51</v>
      </c>
      <c r="U584" s="11">
        <v>0</v>
      </c>
      <c r="V584" s="11">
        <v>896.26</v>
      </c>
      <c r="W584" s="11">
        <v>1552.74</v>
      </c>
      <c r="X584" s="11">
        <v>538.04999999999995</v>
      </c>
      <c r="Y584" s="11">
        <v>0</v>
      </c>
      <c r="Z584" s="11">
        <v>0</v>
      </c>
      <c r="AA584" s="9"/>
      <c r="AB584" s="28">
        <f t="shared" si="127"/>
        <v>29231.69</v>
      </c>
      <c r="AC584" s="14">
        <f t="shared" si="126"/>
        <v>0.91622106008923876</v>
      </c>
      <c r="AD584" s="14">
        <f t="shared" si="128"/>
        <v>3.0660560508133469E-2</v>
      </c>
      <c r="AE584" s="9">
        <f t="shared" si="125"/>
        <v>1.5060923252663184E-2</v>
      </c>
      <c r="AF584" s="9">
        <f t="shared" si="129"/>
        <v>5.0400101985393947E-4</v>
      </c>
      <c r="AG584" s="26">
        <f t="shared" si="124"/>
        <v>1.6438088916223198E-2</v>
      </c>
    </row>
    <row r="585" spans="1:33" x14ac:dyDescent="0.2">
      <c r="A585" s="6" t="s">
        <v>1468</v>
      </c>
      <c r="B585" s="6" t="s">
        <v>962</v>
      </c>
      <c r="C585" s="6" t="s">
        <v>475</v>
      </c>
      <c r="D585" s="7" t="s">
        <v>963</v>
      </c>
      <c r="E585" s="7" t="s">
        <v>3</v>
      </c>
      <c r="F585" s="7" t="s">
        <v>4</v>
      </c>
      <c r="G585" s="7" t="s">
        <v>16</v>
      </c>
      <c r="H585" s="7" t="s">
        <v>180</v>
      </c>
      <c r="I585" s="7" t="s">
        <v>7</v>
      </c>
      <c r="J585" s="7" t="s">
        <v>8</v>
      </c>
      <c r="K585" s="11">
        <v>10984737051.9231</v>
      </c>
      <c r="L585" s="9" t="s">
        <v>1569</v>
      </c>
      <c r="M585" s="9">
        <v>0.2</v>
      </c>
      <c r="N585" s="7" t="s">
        <v>9</v>
      </c>
      <c r="O585" s="9" t="s">
        <v>1583</v>
      </c>
      <c r="P585" s="9" t="s">
        <v>1566</v>
      </c>
      <c r="Q585" s="9"/>
      <c r="R585" s="11">
        <v>739052605</v>
      </c>
      <c r="S585" s="11">
        <v>164622367</v>
      </c>
      <c r="T585" s="11">
        <v>267558928</v>
      </c>
      <c r="U585" s="11">
        <v>0</v>
      </c>
      <c r="V585" s="11">
        <v>4401369</v>
      </c>
      <c r="W585" s="11">
        <v>9253995</v>
      </c>
      <c r="X585" s="11">
        <v>293215946</v>
      </c>
      <c r="Y585" s="11"/>
      <c r="Z585" s="11">
        <v>0</v>
      </c>
      <c r="AA585" s="9"/>
      <c r="AB585" s="28">
        <f t="shared" si="127"/>
        <v>178277731</v>
      </c>
      <c r="AC585" s="14">
        <f t="shared" si="126"/>
        <v>0.92340398364168097</v>
      </c>
      <c r="AD585" s="14">
        <f t="shared" si="128"/>
        <v>2.4688271357907288E-2</v>
      </c>
      <c r="AE585" s="9">
        <f t="shared" ref="AE585:AE616" si="130">+S585/K585</f>
        <v>1.4986464056613857E-2</v>
      </c>
      <c r="AF585" s="9">
        <f t="shared" si="129"/>
        <v>4.0068041494260907E-4</v>
      </c>
      <c r="AG585" s="26">
        <f t="shared" si="124"/>
        <v>1.6229585665756913E-2</v>
      </c>
    </row>
    <row r="586" spans="1:33" x14ac:dyDescent="0.2">
      <c r="A586" s="6" t="s">
        <v>1468</v>
      </c>
      <c r="B586" s="6" t="s">
        <v>962</v>
      </c>
      <c r="C586" s="6" t="s">
        <v>926</v>
      </c>
      <c r="D586" s="7" t="s">
        <v>1149</v>
      </c>
      <c r="E586" s="7" t="s">
        <v>3</v>
      </c>
      <c r="F586" s="7" t="s">
        <v>4</v>
      </c>
      <c r="G586" s="7" t="s">
        <v>16</v>
      </c>
      <c r="H586" s="7" t="s">
        <v>180</v>
      </c>
      <c r="I586" s="7" t="s">
        <v>7</v>
      </c>
      <c r="J586" s="7" t="s">
        <v>8</v>
      </c>
      <c r="K586" s="11">
        <v>1518070367.1336</v>
      </c>
      <c r="L586" s="9" t="s">
        <v>1572</v>
      </c>
      <c r="M586" s="9">
        <v>0.2</v>
      </c>
      <c r="N586" s="7" t="s">
        <v>9</v>
      </c>
      <c r="O586" s="9" t="s">
        <v>1583</v>
      </c>
      <c r="P586" s="9" t="s">
        <v>1566</v>
      </c>
      <c r="Q586" s="9"/>
      <c r="R586" s="11">
        <v>114283150</v>
      </c>
      <c r="S586" s="11">
        <v>12220851</v>
      </c>
      <c r="T586" s="11">
        <v>59357077</v>
      </c>
      <c r="U586" s="11">
        <v>0</v>
      </c>
      <c r="V586" s="11">
        <v>613575</v>
      </c>
      <c r="W586" s="11">
        <v>1287784</v>
      </c>
      <c r="X586" s="11">
        <v>40803863</v>
      </c>
      <c r="Y586" s="11"/>
      <c r="Z586" s="11">
        <v>0</v>
      </c>
      <c r="AA586" s="9"/>
      <c r="AB586" s="28">
        <f t="shared" si="127"/>
        <v>14122210</v>
      </c>
      <c r="AC586" s="14">
        <f t="shared" si="126"/>
        <v>0.86536391966979676</v>
      </c>
      <c r="AD586" s="14">
        <f t="shared" si="128"/>
        <v>4.3447519899505814E-2</v>
      </c>
      <c r="AE586" s="9">
        <f t="shared" si="130"/>
        <v>8.0502533114293288E-3</v>
      </c>
      <c r="AF586" s="9">
        <f t="shared" si="129"/>
        <v>4.0418086887404571E-4</v>
      </c>
      <c r="AG586" s="26">
        <f t="shared" si="124"/>
        <v>9.3027374130656183E-3</v>
      </c>
    </row>
    <row r="587" spans="1:33" x14ac:dyDescent="0.2">
      <c r="A587" s="6" t="s">
        <v>1468</v>
      </c>
      <c r="B587" s="6" t="s">
        <v>965</v>
      </c>
      <c r="C587" s="6" t="s">
        <v>475</v>
      </c>
      <c r="D587" s="7" t="s">
        <v>966</v>
      </c>
      <c r="E587" s="7" t="s">
        <v>3</v>
      </c>
      <c r="F587" s="7" t="s">
        <v>4</v>
      </c>
      <c r="G587" s="7" t="s">
        <v>24</v>
      </c>
      <c r="H587" s="7" t="s">
        <v>1139</v>
      </c>
      <c r="I587" s="7" t="s">
        <v>7</v>
      </c>
      <c r="J587" s="7" t="s">
        <v>8</v>
      </c>
      <c r="K587" s="11">
        <v>4680533501.8761101</v>
      </c>
      <c r="L587" s="9" t="s">
        <v>1569</v>
      </c>
      <c r="M587" s="9"/>
      <c r="N587" s="7"/>
      <c r="O587" s="9" t="s">
        <v>1583</v>
      </c>
      <c r="P587" s="9" t="s">
        <v>1566</v>
      </c>
      <c r="Q587" s="9"/>
      <c r="R587" s="11">
        <v>72444645</v>
      </c>
      <c r="S587" s="11">
        <v>65534648</v>
      </c>
      <c r="T587" s="11">
        <v>0</v>
      </c>
      <c r="U587" s="11">
        <v>0</v>
      </c>
      <c r="V587" s="11">
        <v>1877952</v>
      </c>
      <c r="W587" s="11">
        <v>3962983</v>
      </c>
      <c r="X587" s="11">
        <v>1069062</v>
      </c>
      <c r="Y587" s="11"/>
      <c r="Z587" s="11">
        <v>0</v>
      </c>
      <c r="AA587" s="9"/>
      <c r="AB587" s="28">
        <f t="shared" si="127"/>
        <v>71375583</v>
      </c>
      <c r="AC587" s="14">
        <f t="shared" si="126"/>
        <v>0.91816620257938908</v>
      </c>
      <c r="AD587" s="14">
        <f t="shared" si="128"/>
        <v>2.6310846385661047E-2</v>
      </c>
      <c r="AE587" s="9">
        <f t="shared" si="130"/>
        <v>1.4001533793900114E-2</v>
      </c>
      <c r="AF587" s="9">
        <f t="shared" si="129"/>
        <v>4.0122605665513466E-4</v>
      </c>
      <c r="AG587" s="26">
        <f t="shared" si="124"/>
        <v>1.5249454569952409E-2</v>
      </c>
    </row>
    <row r="588" spans="1:33" x14ac:dyDescent="0.2">
      <c r="A588" s="6" t="s">
        <v>1468</v>
      </c>
      <c r="B588" s="6" t="s">
        <v>965</v>
      </c>
      <c r="C588" s="6" t="s">
        <v>907</v>
      </c>
      <c r="D588" s="7" t="s">
        <v>967</v>
      </c>
      <c r="E588" s="7" t="s">
        <v>3</v>
      </c>
      <c r="F588" s="7" t="s">
        <v>4</v>
      </c>
      <c r="G588" s="7" t="s">
        <v>24</v>
      </c>
      <c r="H588" s="7" t="s">
        <v>1139</v>
      </c>
      <c r="I588" s="7" t="s">
        <v>7</v>
      </c>
      <c r="J588" s="7" t="s">
        <v>27</v>
      </c>
      <c r="K588" s="11">
        <v>2370461.5064777299</v>
      </c>
      <c r="L588" s="9" t="s">
        <v>1569</v>
      </c>
      <c r="M588" s="9"/>
      <c r="N588" s="7"/>
      <c r="O588" s="9" t="s">
        <v>1583</v>
      </c>
      <c r="P588" s="9" t="s">
        <v>1566</v>
      </c>
      <c r="Q588" s="9"/>
      <c r="R588" s="11">
        <v>36672</v>
      </c>
      <c r="S588" s="11">
        <v>33174</v>
      </c>
      <c r="T588" s="11">
        <v>0</v>
      </c>
      <c r="U588" s="11">
        <v>0</v>
      </c>
      <c r="V588" s="11">
        <v>951</v>
      </c>
      <c r="W588" s="11">
        <v>2006</v>
      </c>
      <c r="X588" s="11">
        <v>541</v>
      </c>
      <c r="Y588" s="11"/>
      <c r="Z588" s="11">
        <v>0</v>
      </c>
      <c r="AA588" s="9"/>
      <c r="AB588" s="28">
        <f t="shared" si="127"/>
        <v>36131</v>
      </c>
      <c r="AC588" s="14">
        <f t="shared" si="126"/>
        <v>0.91815892170158586</v>
      </c>
      <c r="AD588" s="14">
        <f t="shared" si="128"/>
        <v>2.6320887880213667E-2</v>
      </c>
      <c r="AE588" s="9">
        <f t="shared" si="130"/>
        <v>1.3994743179480381E-2</v>
      </c>
      <c r="AF588" s="9">
        <f t="shared" si="129"/>
        <v>4.0118770011713517E-4</v>
      </c>
      <c r="AG588" s="26">
        <f t="shared" si="124"/>
        <v>1.5242179592988656E-2</v>
      </c>
    </row>
    <row r="589" spans="1:33" x14ac:dyDescent="0.2">
      <c r="A589" s="6" t="s">
        <v>1468</v>
      </c>
      <c r="B589" s="6" t="s">
        <v>968</v>
      </c>
      <c r="C589" s="6" t="s">
        <v>475</v>
      </c>
      <c r="D589" s="7" t="s">
        <v>969</v>
      </c>
      <c r="E589" s="7" t="s">
        <v>3</v>
      </c>
      <c r="F589" s="7" t="s">
        <v>4</v>
      </c>
      <c r="G589" s="7" t="s">
        <v>24</v>
      </c>
      <c r="H589" s="7" t="s">
        <v>173</v>
      </c>
      <c r="I589" s="7" t="s">
        <v>81</v>
      </c>
      <c r="J589" s="7" t="s">
        <v>8</v>
      </c>
      <c r="K589" s="11">
        <v>6623614520.5303602</v>
      </c>
      <c r="L589" s="9" t="s">
        <v>1575</v>
      </c>
      <c r="M589" s="9"/>
      <c r="N589" s="7"/>
      <c r="O589" s="9" t="s">
        <v>1583</v>
      </c>
      <c r="P589" s="9" t="s">
        <v>1576</v>
      </c>
      <c r="Q589" s="9"/>
      <c r="R589" s="11">
        <v>18851351</v>
      </c>
      <c r="S589" s="11">
        <v>13332405</v>
      </c>
      <c r="T589" s="11">
        <v>0</v>
      </c>
      <c r="U589" s="11">
        <v>0</v>
      </c>
      <c r="V589" s="11">
        <v>2678866</v>
      </c>
      <c r="W589" s="11">
        <v>2748601</v>
      </c>
      <c r="X589" s="11">
        <v>91479</v>
      </c>
      <c r="Y589" s="11"/>
      <c r="Z589" s="11">
        <v>0</v>
      </c>
      <c r="AA589" s="9">
        <v>8.7030000000000007E-3</v>
      </c>
      <c r="AB589" s="28">
        <f t="shared" si="127"/>
        <v>18759872</v>
      </c>
      <c r="AC589" s="14">
        <f t="shared" si="126"/>
        <v>0.71068741833632976</v>
      </c>
      <c r="AD589" s="14">
        <f t="shared" si="128"/>
        <v>0.14279766940840535</v>
      </c>
      <c r="AE589" s="9">
        <f t="shared" si="130"/>
        <v>2.0128594378002029E-3</v>
      </c>
      <c r="AF589" s="9">
        <f t="shared" si="129"/>
        <v>4.0444171255689263E-4</v>
      </c>
      <c r="AG589" s="26">
        <f t="shared" si="124"/>
        <v>1.1535271102409789E-2</v>
      </c>
    </row>
    <row r="590" spans="1:33" x14ac:dyDescent="0.2">
      <c r="A590" s="6" t="s">
        <v>1468</v>
      </c>
      <c r="B590" s="6" t="s">
        <v>970</v>
      </c>
      <c r="C590" s="6" t="s">
        <v>475</v>
      </c>
      <c r="D590" s="7" t="s">
        <v>971</v>
      </c>
      <c r="E590" s="7" t="s">
        <v>3</v>
      </c>
      <c r="F590" s="7" t="s">
        <v>4</v>
      </c>
      <c r="G590" s="7" t="s">
        <v>24</v>
      </c>
      <c r="H590" s="7" t="s">
        <v>180</v>
      </c>
      <c r="I590" s="7" t="s">
        <v>7</v>
      </c>
      <c r="J590" s="7" t="s">
        <v>27</v>
      </c>
      <c r="K590" s="11">
        <v>10398799.0323887</v>
      </c>
      <c r="L590" s="9" t="s">
        <v>1576</v>
      </c>
      <c r="M590" s="9"/>
      <c r="N590" s="7"/>
      <c r="O590" s="9" t="s">
        <v>1583</v>
      </c>
      <c r="P590" s="9" t="s">
        <v>1566</v>
      </c>
      <c r="Q590" s="9"/>
      <c r="R590" s="11">
        <v>9499.15</v>
      </c>
      <c r="S590" s="11">
        <v>0</v>
      </c>
      <c r="T590" s="11">
        <v>0</v>
      </c>
      <c r="U590" s="11">
        <v>0</v>
      </c>
      <c r="V590" s="11">
        <v>4168.8900000000003</v>
      </c>
      <c r="W590" s="11">
        <v>5238.09</v>
      </c>
      <c r="X590" s="11">
        <v>92.17</v>
      </c>
      <c r="Y590" s="11">
        <v>0</v>
      </c>
      <c r="Z590" s="11">
        <v>0</v>
      </c>
      <c r="AA590" s="9">
        <v>6.9189999999999998E-3</v>
      </c>
      <c r="AB590" s="28">
        <f t="shared" si="127"/>
        <v>9406.98</v>
      </c>
      <c r="AC590" s="14">
        <f t="shared" si="126"/>
        <v>0</v>
      </c>
      <c r="AD590" s="14">
        <f t="shared" si="128"/>
        <v>0.44316985897705752</v>
      </c>
      <c r="AE590" s="9">
        <f t="shared" si="130"/>
        <v>0</v>
      </c>
      <c r="AF590" s="9">
        <f t="shared" si="129"/>
        <v>4.0090110281152031E-4</v>
      </c>
      <c r="AG590" s="26">
        <f t="shared" si="124"/>
        <v>7.8236217712930566E-3</v>
      </c>
    </row>
    <row r="591" spans="1:33" x14ac:dyDescent="0.2">
      <c r="A591" s="6" t="s">
        <v>1468</v>
      </c>
      <c r="B591" s="6" t="s">
        <v>972</v>
      </c>
      <c r="C591" s="6" t="s">
        <v>475</v>
      </c>
      <c r="D591" s="7" t="s">
        <v>973</v>
      </c>
      <c r="E591" s="7" t="s">
        <v>3</v>
      </c>
      <c r="F591" s="7" t="s">
        <v>4</v>
      </c>
      <c r="G591" s="7" t="s">
        <v>24</v>
      </c>
      <c r="H591" s="7" t="s">
        <v>180</v>
      </c>
      <c r="I591" s="7" t="s">
        <v>7</v>
      </c>
      <c r="J591" s="7" t="s">
        <v>8</v>
      </c>
      <c r="K591" s="11">
        <v>12102058355.9069</v>
      </c>
      <c r="L591" s="9" t="s">
        <v>1571</v>
      </c>
      <c r="M591" s="9"/>
      <c r="N591" s="7"/>
      <c r="O591" s="9" t="s">
        <v>1583</v>
      </c>
      <c r="P591" s="9" t="s">
        <v>1566</v>
      </c>
      <c r="Q591" s="9"/>
      <c r="R591" s="11">
        <v>86910345</v>
      </c>
      <c r="S591" s="11">
        <v>77656070</v>
      </c>
      <c r="T591" s="11">
        <v>0</v>
      </c>
      <c r="U591" s="11">
        <v>0</v>
      </c>
      <c r="V591" s="11">
        <v>4870971</v>
      </c>
      <c r="W591" s="11">
        <v>4315304</v>
      </c>
      <c r="X591" s="11">
        <v>68000</v>
      </c>
      <c r="Y591" s="11"/>
      <c r="Z591" s="11">
        <v>0</v>
      </c>
      <c r="AA591" s="9">
        <v>2.0669999999999998E-3</v>
      </c>
      <c r="AB591" s="28">
        <f t="shared" si="127"/>
        <v>86842345</v>
      </c>
      <c r="AC591" s="14">
        <f t="shared" ref="AC591:AC622" si="131">+S591/AB591</f>
        <v>0.89421894353497711</v>
      </c>
      <c r="AD591" s="14">
        <f t="shared" si="128"/>
        <v>5.6089814249027939E-2</v>
      </c>
      <c r="AE591" s="9">
        <f t="shared" si="130"/>
        <v>6.4167654556133262E-3</v>
      </c>
      <c r="AF591" s="9">
        <f t="shared" si="129"/>
        <v>4.0249111818424878E-4</v>
      </c>
      <c r="AG591" s="26">
        <f t="shared" si="124"/>
        <v>9.242832610128926E-3</v>
      </c>
    </row>
    <row r="592" spans="1:33" x14ac:dyDescent="0.2">
      <c r="A592" s="6" t="s">
        <v>1468</v>
      </c>
      <c r="B592" s="6" t="s">
        <v>974</v>
      </c>
      <c r="C592" s="6" t="s">
        <v>475</v>
      </c>
      <c r="D592" s="7" t="s">
        <v>975</v>
      </c>
      <c r="E592" s="7" t="s">
        <v>3</v>
      </c>
      <c r="F592" s="7" t="s">
        <v>4</v>
      </c>
      <c r="G592" s="7" t="s">
        <v>24</v>
      </c>
      <c r="H592" s="7" t="s">
        <v>173</v>
      </c>
      <c r="I592" s="7" t="s">
        <v>81</v>
      </c>
      <c r="J592" s="7" t="s">
        <v>8</v>
      </c>
      <c r="K592" s="11">
        <v>13368460722.8988</v>
      </c>
      <c r="L592" s="9" t="s">
        <v>1571</v>
      </c>
      <c r="M592" s="9"/>
      <c r="N592" s="7"/>
      <c r="O592" s="9" t="s">
        <v>1583</v>
      </c>
      <c r="P592" s="9" t="s">
        <v>1566</v>
      </c>
      <c r="Q592" s="9"/>
      <c r="R592" s="11">
        <v>59918305</v>
      </c>
      <c r="S592" s="11">
        <v>49683439</v>
      </c>
      <c r="T592" s="11">
        <v>0</v>
      </c>
      <c r="U592" s="11">
        <v>0</v>
      </c>
      <c r="V592" s="11">
        <v>5393238</v>
      </c>
      <c r="W592" s="11">
        <v>4774274</v>
      </c>
      <c r="X592" s="11">
        <v>67354</v>
      </c>
      <c r="Y592" s="11"/>
      <c r="Z592" s="11">
        <v>0</v>
      </c>
      <c r="AA592" s="9">
        <v>5.5329999999999997E-3</v>
      </c>
      <c r="AB592" s="28">
        <f t="shared" si="127"/>
        <v>59850951</v>
      </c>
      <c r="AC592" s="14">
        <f t="shared" si="131"/>
        <v>0.83011945791805375</v>
      </c>
      <c r="AD592" s="14">
        <f t="shared" si="128"/>
        <v>9.0111149612309413E-2</v>
      </c>
      <c r="AE592" s="9">
        <f t="shared" si="130"/>
        <v>3.7164666920027206E-3</v>
      </c>
      <c r="AF592" s="9">
        <f t="shared" si="129"/>
        <v>4.0342999181363769E-4</v>
      </c>
      <c r="AG592" s="26">
        <f t="shared" si="124"/>
        <v>1.0010026356331471E-2</v>
      </c>
    </row>
    <row r="593" spans="1:33" x14ac:dyDescent="0.2">
      <c r="A593" s="6" t="s">
        <v>1468</v>
      </c>
      <c r="B593" s="6" t="s">
        <v>976</v>
      </c>
      <c r="C593" s="6" t="s">
        <v>475</v>
      </c>
      <c r="D593" s="7" t="s">
        <v>977</v>
      </c>
      <c r="E593" s="7" t="s">
        <v>3</v>
      </c>
      <c r="F593" s="7" t="s">
        <v>4</v>
      </c>
      <c r="G593" s="7" t="s">
        <v>24</v>
      </c>
      <c r="H593" s="7" t="s">
        <v>159</v>
      </c>
      <c r="I593" s="7" t="s">
        <v>7</v>
      </c>
      <c r="J593" s="7" t="s">
        <v>8</v>
      </c>
      <c r="K593" s="11">
        <v>3103112975.9352202</v>
      </c>
      <c r="L593" s="9" t="s">
        <v>1571</v>
      </c>
      <c r="M593" s="9"/>
      <c r="N593" s="7"/>
      <c r="O593" s="9" t="s">
        <v>1583</v>
      </c>
      <c r="P593" s="9" t="s">
        <v>1566</v>
      </c>
      <c r="Q593" s="9"/>
      <c r="R593" s="11">
        <v>27435412</v>
      </c>
      <c r="S593" s="11">
        <v>24521753</v>
      </c>
      <c r="T593" s="11">
        <v>0</v>
      </c>
      <c r="U593" s="11">
        <v>0</v>
      </c>
      <c r="V593" s="11">
        <v>1245182</v>
      </c>
      <c r="W593" s="11">
        <v>1602275</v>
      </c>
      <c r="X593" s="11">
        <v>66202</v>
      </c>
      <c r="Y593" s="11"/>
      <c r="Z593" s="11">
        <v>0</v>
      </c>
      <c r="AA593" s="9">
        <v>1.266E-3</v>
      </c>
      <c r="AB593" s="28">
        <f t="shared" si="127"/>
        <v>27369210</v>
      </c>
      <c r="AC593" s="14">
        <f t="shared" si="131"/>
        <v>0.89596130103864891</v>
      </c>
      <c r="AD593" s="14">
        <f t="shared" si="128"/>
        <v>4.5495723113674086E-2</v>
      </c>
      <c r="AE593" s="9">
        <f t="shared" si="130"/>
        <v>7.9023075183428035E-3</v>
      </c>
      <c r="AF593" s="9">
        <f t="shared" si="129"/>
        <v>4.0126866461403181E-4</v>
      </c>
      <c r="AG593" s="26">
        <f t="shared" si="124"/>
        <v>1.0085920580478198E-2</v>
      </c>
    </row>
    <row r="594" spans="1:33" x14ac:dyDescent="0.2">
      <c r="A594" s="6" t="s">
        <v>1468</v>
      </c>
      <c r="B594" s="6" t="s">
        <v>978</v>
      </c>
      <c r="C594" s="6" t="s">
        <v>475</v>
      </c>
      <c r="D594" s="7" t="s">
        <v>979</v>
      </c>
      <c r="E594" s="7" t="s">
        <v>3</v>
      </c>
      <c r="F594" s="7" t="s">
        <v>4</v>
      </c>
      <c r="G594" s="7" t="s">
        <v>16</v>
      </c>
      <c r="H594" s="7" t="s">
        <v>115</v>
      </c>
      <c r="I594" s="7" t="s">
        <v>81</v>
      </c>
      <c r="J594" s="7" t="s">
        <v>8</v>
      </c>
      <c r="K594" s="11">
        <v>7516785521.06073</v>
      </c>
      <c r="L594" s="9" t="s">
        <v>1571</v>
      </c>
      <c r="M594" s="9"/>
      <c r="N594" s="7"/>
      <c r="O594" s="9" t="s">
        <v>1583</v>
      </c>
      <c r="P594" s="9" t="s">
        <v>1576</v>
      </c>
      <c r="Q594" s="9"/>
      <c r="R594" s="11">
        <v>21238641</v>
      </c>
      <c r="S594" s="11">
        <v>11261804</v>
      </c>
      <c r="T594" s="11">
        <v>0</v>
      </c>
      <c r="U594" s="11">
        <v>0</v>
      </c>
      <c r="V594" s="11">
        <v>3009422</v>
      </c>
      <c r="W594" s="11">
        <v>6912565</v>
      </c>
      <c r="X594" s="11">
        <v>54850</v>
      </c>
      <c r="Y594" s="11"/>
      <c r="Z594" s="11">
        <v>0</v>
      </c>
      <c r="AA594" s="9"/>
      <c r="AB594" s="28">
        <f t="shared" si="127"/>
        <v>21183791</v>
      </c>
      <c r="AC594" s="14">
        <f t="shared" si="131"/>
        <v>0.53162363620373709</v>
      </c>
      <c r="AD594" s="14">
        <f t="shared" si="128"/>
        <v>0.1420624854163261</v>
      </c>
      <c r="AE594" s="9">
        <f t="shared" si="130"/>
        <v>1.4982207445518271E-3</v>
      </c>
      <c r="AF594" s="9">
        <f t="shared" si="129"/>
        <v>4.003602326510609E-4</v>
      </c>
      <c r="AG594" s="26">
        <f t="shared" si="124"/>
        <v>2.8181981434280239E-3</v>
      </c>
    </row>
    <row r="595" spans="1:33" x14ac:dyDescent="0.2">
      <c r="A595" s="6" t="s">
        <v>1468</v>
      </c>
      <c r="B595" s="6" t="s">
        <v>980</v>
      </c>
      <c r="C595" s="6" t="s">
        <v>475</v>
      </c>
      <c r="D595" s="7" t="s">
        <v>981</v>
      </c>
      <c r="E595" s="7" t="s">
        <v>3</v>
      </c>
      <c r="F595" s="7" t="s">
        <v>4</v>
      </c>
      <c r="G595" s="7" t="s">
        <v>24</v>
      </c>
      <c r="H595" s="7" t="s">
        <v>6</v>
      </c>
      <c r="I595" s="7" t="s">
        <v>7</v>
      </c>
      <c r="J595" s="7" t="s">
        <v>8</v>
      </c>
      <c r="K595" s="11">
        <v>34195400051.222702</v>
      </c>
      <c r="L595" s="9" t="s">
        <v>1571</v>
      </c>
      <c r="M595" s="9"/>
      <c r="N595" s="7"/>
      <c r="O595" s="9" t="s">
        <v>1583</v>
      </c>
      <c r="P595" s="9" t="s">
        <v>1566</v>
      </c>
      <c r="Q595" s="9"/>
      <c r="R595" s="11">
        <v>440473479</v>
      </c>
      <c r="S595" s="11">
        <v>416578608</v>
      </c>
      <c r="T595" s="11">
        <v>0</v>
      </c>
      <c r="U595" s="11">
        <v>0</v>
      </c>
      <c r="V595" s="11">
        <v>13689638</v>
      </c>
      <c r="W595" s="11">
        <v>10173376</v>
      </c>
      <c r="X595" s="11">
        <v>31857</v>
      </c>
      <c r="Y595" s="11"/>
      <c r="Z595" s="11">
        <v>0</v>
      </c>
      <c r="AA595" s="9">
        <v>9.0779999999999993E-3</v>
      </c>
      <c r="AB595" s="28">
        <f t="shared" si="127"/>
        <v>440441622</v>
      </c>
      <c r="AC595" s="14">
        <f t="shared" si="131"/>
        <v>0.94582025674222048</v>
      </c>
      <c r="AD595" s="14">
        <f t="shared" si="128"/>
        <v>3.1081617440778565E-2</v>
      </c>
      <c r="AE595" s="9">
        <f t="shared" si="130"/>
        <v>1.2182299589301183E-2</v>
      </c>
      <c r="AF595" s="9">
        <f t="shared" si="129"/>
        <v>4.0033565858254986E-4</v>
      </c>
      <c r="AG595" s="26">
        <f t="shared" si="124"/>
        <v>2.1958142397522598E-2</v>
      </c>
    </row>
    <row r="596" spans="1:33" x14ac:dyDescent="0.2">
      <c r="A596" s="6" t="s">
        <v>1468</v>
      </c>
      <c r="B596" s="6" t="s">
        <v>982</v>
      </c>
      <c r="C596" s="6" t="s">
        <v>475</v>
      </c>
      <c r="D596" s="7" t="s">
        <v>983</v>
      </c>
      <c r="E596" s="7" t="s">
        <v>3</v>
      </c>
      <c r="F596" s="7" t="s">
        <v>4</v>
      </c>
      <c r="G596" s="7" t="s">
        <v>24</v>
      </c>
      <c r="H596" s="7" t="s">
        <v>6</v>
      </c>
      <c r="I596" s="7" t="s">
        <v>7</v>
      </c>
      <c r="J596" s="7" t="s">
        <v>27</v>
      </c>
      <c r="K596" s="11">
        <v>21655166.7368421</v>
      </c>
      <c r="L596" s="9" t="s">
        <v>1571</v>
      </c>
      <c r="M596" s="9"/>
      <c r="N596" s="7"/>
      <c r="O596" s="9" t="s">
        <v>1583</v>
      </c>
      <c r="P596" s="9" t="s">
        <v>1548</v>
      </c>
      <c r="Q596" s="9"/>
      <c r="R596" s="11">
        <v>281440.87</v>
      </c>
      <c r="S596" s="11">
        <v>263917.59000000003</v>
      </c>
      <c r="T596" s="11">
        <v>0</v>
      </c>
      <c r="U596" s="11">
        <v>0</v>
      </c>
      <c r="V596" s="11">
        <v>8674.2199999999993</v>
      </c>
      <c r="W596" s="11">
        <v>8664.84</v>
      </c>
      <c r="X596" s="11">
        <v>184.22</v>
      </c>
      <c r="Y596" s="11">
        <v>0</v>
      </c>
      <c r="Z596" s="11">
        <v>0</v>
      </c>
      <c r="AA596" s="9">
        <v>7.8329999999999997E-3</v>
      </c>
      <c r="AB596" s="28">
        <f t="shared" si="127"/>
        <v>281256.65000000002</v>
      </c>
      <c r="AC596" s="14">
        <f t="shared" si="131"/>
        <v>0.93835146653421353</v>
      </c>
      <c r="AD596" s="14">
        <f t="shared" si="128"/>
        <v>3.0840941894173874E-2</v>
      </c>
      <c r="AE596" s="9">
        <f t="shared" si="130"/>
        <v>1.2187280440145262E-2</v>
      </c>
      <c r="AF596" s="9">
        <f t="shared" si="129"/>
        <v>4.0056121965768491E-4</v>
      </c>
      <c r="AG596" s="26">
        <f t="shared" si="124"/>
        <v>2.0820969726480835E-2</v>
      </c>
    </row>
    <row r="597" spans="1:33" x14ac:dyDescent="0.2">
      <c r="A597" s="6" t="s">
        <v>1468</v>
      </c>
      <c r="B597" s="6" t="s">
        <v>984</v>
      </c>
      <c r="C597" s="6" t="s">
        <v>475</v>
      </c>
      <c r="D597" s="7" t="s">
        <v>985</v>
      </c>
      <c r="E597" s="7" t="s">
        <v>3</v>
      </c>
      <c r="F597" s="7" t="s">
        <v>4</v>
      </c>
      <c r="G597" s="7" t="s">
        <v>24</v>
      </c>
      <c r="H597" s="7" t="s">
        <v>173</v>
      </c>
      <c r="I597" s="7" t="s">
        <v>81</v>
      </c>
      <c r="J597" s="7" t="s">
        <v>8</v>
      </c>
      <c r="K597" s="11">
        <v>5147533458.7651796</v>
      </c>
      <c r="L597" s="9" t="s">
        <v>1575</v>
      </c>
      <c r="M597" s="9"/>
      <c r="N597" s="7"/>
      <c r="O597" s="9" t="s">
        <v>1583</v>
      </c>
      <c r="P597" s="9" t="s">
        <v>1576</v>
      </c>
      <c r="Q597" s="9"/>
      <c r="R597" s="11">
        <v>16771244</v>
      </c>
      <c r="S597" s="11">
        <v>11595526</v>
      </c>
      <c r="T597" s="11">
        <v>0</v>
      </c>
      <c r="U597" s="11">
        <v>0</v>
      </c>
      <c r="V597" s="11">
        <v>2067851</v>
      </c>
      <c r="W597" s="11">
        <v>2751564</v>
      </c>
      <c r="X597" s="11">
        <v>356303</v>
      </c>
      <c r="Y597" s="11"/>
      <c r="Z597" s="11">
        <v>0</v>
      </c>
      <c r="AA597" s="9">
        <v>8.6090000000000003E-3</v>
      </c>
      <c r="AB597" s="28">
        <f t="shared" si="127"/>
        <v>16414941</v>
      </c>
      <c r="AC597" s="14">
        <f t="shared" si="131"/>
        <v>0.7064007114006684</v>
      </c>
      <c r="AD597" s="14">
        <f t="shared" si="128"/>
        <v>0.12597370895210649</v>
      </c>
      <c r="AE597" s="9">
        <f t="shared" si="130"/>
        <v>2.252637324825005E-3</v>
      </c>
      <c r="AF597" s="9">
        <f t="shared" si="129"/>
        <v>4.0171686431272815E-4</v>
      </c>
      <c r="AG597" s="26">
        <f t="shared" si="124"/>
        <v>1.1797894473730669E-2</v>
      </c>
    </row>
    <row r="598" spans="1:33" x14ac:dyDescent="0.2">
      <c r="A598" s="6" t="s">
        <v>1468</v>
      </c>
      <c r="B598" s="6" t="s">
        <v>986</v>
      </c>
      <c r="C598" s="6" t="s">
        <v>475</v>
      </c>
      <c r="D598" s="7" t="s">
        <v>987</v>
      </c>
      <c r="E598" s="7" t="s">
        <v>3</v>
      </c>
      <c r="F598" s="7" t="s">
        <v>4</v>
      </c>
      <c r="G598" s="7" t="s">
        <v>16</v>
      </c>
      <c r="H598" s="7" t="s">
        <v>1139</v>
      </c>
      <c r="I598" s="7" t="s">
        <v>7</v>
      </c>
      <c r="J598" s="7" t="s">
        <v>8</v>
      </c>
      <c r="K598" s="11">
        <v>8718795854.0242901</v>
      </c>
      <c r="L598" s="9" t="s">
        <v>1569</v>
      </c>
      <c r="M598" s="9"/>
      <c r="N598" s="7"/>
      <c r="O598" s="9" t="s">
        <v>1583</v>
      </c>
      <c r="P598" s="9" t="s">
        <v>1566</v>
      </c>
      <c r="Q598" s="9"/>
      <c r="R598" s="11">
        <v>185058150</v>
      </c>
      <c r="S598" s="11">
        <v>173956850</v>
      </c>
      <c r="T598" s="11">
        <v>0</v>
      </c>
      <c r="U598" s="11">
        <v>0</v>
      </c>
      <c r="V598" s="11">
        <v>3486643</v>
      </c>
      <c r="W598" s="11">
        <v>6825321</v>
      </c>
      <c r="X598" s="11">
        <v>789336</v>
      </c>
      <c r="Y598" s="11"/>
      <c r="Z598" s="11">
        <v>0</v>
      </c>
      <c r="AA598" s="9"/>
      <c r="AB598" s="28">
        <f t="shared" si="127"/>
        <v>184268814</v>
      </c>
      <c r="AC598" s="14">
        <f t="shared" si="131"/>
        <v>0.94403847413919972</v>
      </c>
      <c r="AD598" s="14">
        <f t="shared" si="128"/>
        <v>1.8921503450931205E-2</v>
      </c>
      <c r="AE598" s="9">
        <f t="shared" si="130"/>
        <v>1.9951935211294989E-2</v>
      </c>
      <c r="AF598" s="9">
        <f t="shared" si="129"/>
        <v>3.9989960292403085E-4</v>
      </c>
      <c r="AG598" s="26">
        <f t="shared" si="124"/>
        <v>2.1134663213263329E-2</v>
      </c>
    </row>
    <row r="599" spans="1:33" x14ac:dyDescent="0.2">
      <c r="A599" s="6" t="s">
        <v>1468</v>
      </c>
      <c r="B599" s="6" t="s">
        <v>986</v>
      </c>
      <c r="C599" s="6" t="s">
        <v>907</v>
      </c>
      <c r="D599" s="7" t="s">
        <v>988</v>
      </c>
      <c r="E599" s="7" t="s">
        <v>3</v>
      </c>
      <c r="F599" s="7" t="s">
        <v>4</v>
      </c>
      <c r="G599" s="7" t="s">
        <v>16</v>
      </c>
      <c r="H599" s="7" t="s">
        <v>1139</v>
      </c>
      <c r="I599" s="7" t="s">
        <v>7</v>
      </c>
      <c r="J599" s="7" t="s">
        <v>8</v>
      </c>
      <c r="K599" s="11">
        <v>28269002426.040501</v>
      </c>
      <c r="L599" s="9" t="s">
        <v>1572</v>
      </c>
      <c r="M599" s="9"/>
      <c r="N599" s="7"/>
      <c r="O599" s="9" t="s">
        <v>1583</v>
      </c>
      <c r="P599" s="9" t="s">
        <v>1566</v>
      </c>
      <c r="Q599" s="9"/>
      <c r="R599" s="11">
        <v>262660711</v>
      </c>
      <c r="S599" s="11">
        <v>226526200</v>
      </c>
      <c r="T599" s="11">
        <v>0</v>
      </c>
      <c r="U599" s="11">
        <v>0</v>
      </c>
      <c r="V599" s="11">
        <v>11362703</v>
      </c>
      <c r="W599" s="11">
        <v>22203960</v>
      </c>
      <c r="X599" s="11">
        <v>2567848</v>
      </c>
      <c r="Y599" s="11"/>
      <c r="Z599" s="11">
        <v>0</v>
      </c>
      <c r="AA599" s="9"/>
      <c r="AB599" s="28">
        <f t="shared" si="127"/>
        <v>260092863</v>
      </c>
      <c r="AC599" s="14">
        <f t="shared" si="131"/>
        <v>0.87094354449856626</v>
      </c>
      <c r="AD599" s="14">
        <f t="shared" si="128"/>
        <v>4.3687100326163124E-2</v>
      </c>
      <c r="AE599" s="9">
        <f t="shared" si="130"/>
        <v>8.0132364271662919E-3</v>
      </c>
      <c r="AF599" s="9">
        <f t="shared" si="129"/>
        <v>4.0194920318564341E-4</v>
      </c>
      <c r="AG599" s="26">
        <f t="shared" si="124"/>
        <v>9.2006381788842604E-3</v>
      </c>
    </row>
    <row r="600" spans="1:33" x14ac:dyDescent="0.2">
      <c r="A600" s="6" t="s">
        <v>1468</v>
      </c>
      <c r="B600" s="6" t="s">
        <v>989</v>
      </c>
      <c r="C600" s="6" t="s">
        <v>475</v>
      </c>
      <c r="D600" s="7" t="s">
        <v>990</v>
      </c>
      <c r="E600" s="7" t="s">
        <v>3</v>
      </c>
      <c r="F600" s="7" t="s">
        <v>4</v>
      </c>
      <c r="G600" s="7" t="s">
        <v>5</v>
      </c>
      <c r="H600" s="7" t="s">
        <v>6</v>
      </c>
      <c r="I600" s="7" t="s">
        <v>7</v>
      </c>
      <c r="J600" s="7" t="s">
        <v>8</v>
      </c>
      <c r="K600" s="11">
        <v>183911636.08502001</v>
      </c>
      <c r="L600" s="9" t="s">
        <v>1569</v>
      </c>
      <c r="M600" s="9">
        <v>0.2</v>
      </c>
      <c r="N600" s="7" t="s">
        <v>9</v>
      </c>
      <c r="O600" s="9" t="s">
        <v>1583</v>
      </c>
      <c r="P600" s="9" t="s">
        <v>1602</v>
      </c>
      <c r="Q600" s="9"/>
      <c r="R600" s="11">
        <v>4142781</v>
      </c>
      <c r="S600" s="11">
        <v>3680293</v>
      </c>
      <c r="T600" s="11">
        <v>0</v>
      </c>
      <c r="U600" s="11">
        <v>0</v>
      </c>
      <c r="V600" s="11">
        <v>73818</v>
      </c>
      <c r="W600" s="11">
        <v>199290</v>
      </c>
      <c r="X600" s="11">
        <v>189380</v>
      </c>
      <c r="Y600" s="11"/>
      <c r="Z600" s="11">
        <v>0</v>
      </c>
      <c r="AA600" s="9"/>
      <c r="AB600" s="28">
        <f t="shared" si="127"/>
        <v>3953401</v>
      </c>
      <c r="AC600" s="14">
        <f t="shared" si="131"/>
        <v>0.93091821446901035</v>
      </c>
      <c r="AD600" s="14">
        <f t="shared" si="128"/>
        <v>1.8672024416445485E-2</v>
      </c>
      <c r="AE600" s="9">
        <f t="shared" si="130"/>
        <v>2.0011202544566824E-2</v>
      </c>
      <c r="AF600" s="9">
        <f t="shared" si="129"/>
        <v>4.0137753962383803E-4</v>
      </c>
      <c r="AG600" s="26">
        <f t="shared" si="124"/>
        <v>2.1496198305649312E-2</v>
      </c>
    </row>
    <row r="601" spans="1:33" x14ac:dyDescent="0.2">
      <c r="A601" s="6" t="s">
        <v>1468</v>
      </c>
      <c r="B601" s="6" t="s">
        <v>989</v>
      </c>
      <c r="C601" s="6" t="s">
        <v>926</v>
      </c>
      <c r="D601" s="7" t="s">
        <v>991</v>
      </c>
      <c r="E601" s="7" t="s">
        <v>3</v>
      </c>
      <c r="F601" s="7" t="s">
        <v>4</v>
      </c>
      <c r="G601" s="7" t="s">
        <v>5</v>
      </c>
      <c r="H601" s="7" t="s">
        <v>6</v>
      </c>
      <c r="I601" s="7" t="s">
        <v>7</v>
      </c>
      <c r="J601" s="7" t="s">
        <v>8</v>
      </c>
      <c r="K601" s="11">
        <v>138357994.82995999</v>
      </c>
      <c r="L601" s="9" t="s">
        <v>1573</v>
      </c>
      <c r="M601" s="9">
        <v>0.2</v>
      </c>
      <c r="N601" s="7" t="s">
        <v>9</v>
      </c>
      <c r="O601" s="9" t="s">
        <v>1583</v>
      </c>
      <c r="P601" s="9" t="s">
        <v>1602</v>
      </c>
      <c r="Q601" s="9"/>
      <c r="R601" s="11">
        <v>347066</v>
      </c>
      <c r="S601" s="11">
        <v>0</v>
      </c>
      <c r="T601" s="11">
        <v>0</v>
      </c>
      <c r="U601" s="11">
        <v>0</v>
      </c>
      <c r="V601" s="11">
        <v>55369</v>
      </c>
      <c r="W601" s="11">
        <v>149567</v>
      </c>
      <c r="X601" s="11">
        <v>142130</v>
      </c>
      <c r="Y601" s="11"/>
      <c r="Z601" s="11">
        <v>0</v>
      </c>
      <c r="AA601" s="9"/>
      <c r="AB601" s="28">
        <f t="shared" si="127"/>
        <v>204936</v>
      </c>
      <c r="AC601" s="14">
        <f t="shared" si="131"/>
        <v>0</v>
      </c>
      <c r="AD601" s="14">
        <f t="shared" si="128"/>
        <v>0.2701770308779326</v>
      </c>
      <c r="AE601" s="9">
        <f t="shared" si="130"/>
        <v>0</v>
      </c>
      <c r="AF601" s="9">
        <f t="shared" si="129"/>
        <v>4.0018648772734611E-4</v>
      </c>
      <c r="AG601" s="26">
        <f t="shared" si="124"/>
        <v>1.481200997830761E-3</v>
      </c>
    </row>
    <row r="602" spans="1:33" x14ac:dyDescent="0.2">
      <c r="A602" s="6" t="s">
        <v>1468</v>
      </c>
      <c r="B602" s="6" t="s">
        <v>994</v>
      </c>
      <c r="C602" s="6" t="s">
        <v>475</v>
      </c>
      <c r="D602" s="7" t="s">
        <v>995</v>
      </c>
      <c r="E602" s="7" t="s">
        <v>3</v>
      </c>
      <c r="F602" s="7" t="s">
        <v>4</v>
      </c>
      <c r="G602" s="7" t="s">
        <v>24</v>
      </c>
      <c r="H602" s="7" t="s">
        <v>6</v>
      </c>
      <c r="I602" s="7" t="s">
        <v>7</v>
      </c>
      <c r="J602" s="7" t="s">
        <v>30</v>
      </c>
      <c r="K602" s="11">
        <v>43267072.6315789</v>
      </c>
      <c r="L602" s="9" t="s">
        <v>1571</v>
      </c>
      <c r="M602" s="9"/>
      <c r="N602" s="7"/>
      <c r="O602" s="9" t="s">
        <v>1583</v>
      </c>
      <c r="P602" s="9" t="s">
        <v>1569</v>
      </c>
      <c r="Q602" s="9"/>
      <c r="R602" s="11">
        <v>552285.91</v>
      </c>
      <c r="S602" s="11">
        <v>520121.53</v>
      </c>
      <c r="T602" s="11">
        <v>0</v>
      </c>
      <c r="U602" s="11">
        <v>0</v>
      </c>
      <c r="V602" s="11">
        <v>17396.98</v>
      </c>
      <c r="W602" s="11">
        <v>14560.09</v>
      </c>
      <c r="X602" s="11">
        <v>207.31</v>
      </c>
      <c r="Y602" s="11">
        <v>0</v>
      </c>
      <c r="Z602" s="11">
        <v>0</v>
      </c>
      <c r="AA602" s="9">
        <v>9.1719999999999996E-3</v>
      </c>
      <c r="AB602" s="28">
        <f t="shared" si="127"/>
        <v>552078.6</v>
      </c>
      <c r="AC602" s="14">
        <f t="shared" si="131"/>
        <v>0.94211499956709077</v>
      </c>
      <c r="AD602" s="14">
        <f t="shared" si="128"/>
        <v>3.1511781112327122E-2</v>
      </c>
      <c r="AE602" s="9">
        <f t="shared" si="130"/>
        <v>1.2021186051315712E-2</v>
      </c>
      <c r="AF602" s="9">
        <f t="shared" si="129"/>
        <v>4.0208359248466102E-4</v>
      </c>
      <c r="AG602" s="26">
        <f t="shared" si="124"/>
        <v>2.1931786286004937E-2</v>
      </c>
    </row>
    <row r="603" spans="1:33" x14ac:dyDescent="0.2">
      <c r="A603" s="6" t="s">
        <v>1468</v>
      </c>
      <c r="B603" s="6" t="s">
        <v>996</v>
      </c>
      <c r="C603" s="6" t="s">
        <v>475</v>
      </c>
      <c r="D603" s="7" t="s">
        <v>997</v>
      </c>
      <c r="E603" s="7" t="s">
        <v>3</v>
      </c>
      <c r="F603" s="7" t="s">
        <v>4</v>
      </c>
      <c r="G603" s="7" t="s">
        <v>24</v>
      </c>
      <c r="H603" s="7" t="s">
        <v>6</v>
      </c>
      <c r="I603" s="7" t="s">
        <v>7</v>
      </c>
      <c r="J603" s="7" t="s">
        <v>27</v>
      </c>
      <c r="K603" s="11">
        <v>71017979.0242915</v>
      </c>
      <c r="L603" s="9" t="s">
        <v>1571</v>
      </c>
      <c r="M603" s="9"/>
      <c r="N603" s="7"/>
      <c r="O603" s="9" t="s">
        <v>1583</v>
      </c>
      <c r="P603" s="9" t="s">
        <v>1574</v>
      </c>
      <c r="Q603" s="9"/>
      <c r="R603" s="11">
        <v>904893.75</v>
      </c>
      <c r="S603" s="11">
        <v>854409.33</v>
      </c>
      <c r="T603" s="11">
        <v>0</v>
      </c>
      <c r="U603" s="11">
        <v>0</v>
      </c>
      <c r="V603" s="11">
        <v>28583.34</v>
      </c>
      <c r="W603" s="11">
        <v>21716.639999999999</v>
      </c>
      <c r="X603" s="11">
        <v>184.44</v>
      </c>
      <c r="Y603" s="11">
        <v>0</v>
      </c>
      <c r="Z603" s="11">
        <v>0</v>
      </c>
      <c r="AA603" s="9">
        <v>9.1889999999999993E-3</v>
      </c>
      <c r="AB603" s="28">
        <f t="shared" si="127"/>
        <v>904709.30999999994</v>
      </c>
      <c r="AC603" s="14">
        <f t="shared" si="131"/>
        <v>0.94440205329599181</v>
      </c>
      <c r="AD603" s="14">
        <f t="shared" si="128"/>
        <v>3.1593949221103958E-2</v>
      </c>
      <c r="AE603" s="9">
        <f t="shared" si="130"/>
        <v>1.2030887695463026E-2</v>
      </c>
      <c r="AF603" s="9">
        <f t="shared" si="129"/>
        <v>4.0248033515883562E-4</v>
      </c>
      <c r="AG603" s="26">
        <f t="shared" ref="AG603:AG666" si="132">+AB603/K603+AA603</f>
        <v>2.1928158765564795E-2</v>
      </c>
    </row>
    <row r="604" spans="1:33" x14ac:dyDescent="0.2">
      <c r="A604" s="6" t="s">
        <v>1468</v>
      </c>
      <c r="B604" s="6" t="s">
        <v>992</v>
      </c>
      <c r="C604" s="6" t="s">
        <v>475</v>
      </c>
      <c r="D604" s="7" t="s">
        <v>993</v>
      </c>
      <c r="E604" s="7" t="s">
        <v>3</v>
      </c>
      <c r="F604" s="7" t="s">
        <v>4</v>
      </c>
      <c r="G604" s="7" t="s">
        <v>5</v>
      </c>
      <c r="H604" s="7" t="s">
        <v>6</v>
      </c>
      <c r="I604" s="7" t="s">
        <v>7</v>
      </c>
      <c r="J604" s="7" t="s">
        <v>8</v>
      </c>
      <c r="K604" s="11">
        <v>187574329574.84198</v>
      </c>
      <c r="L604" s="9" t="s">
        <v>1569</v>
      </c>
      <c r="M604" s="9">
        <v>0.2</v>
      </c>
      <c r="N604" s="7" t="s">
        <v>9</v>
      </c>
      <c r="O604" s="9" t="s">
        <v>1583</v>
      </c>
      <c r="P604" s="9" t="s">
        <v>1571</v>
      </c>
      <c r="Q604" s="9"/>
      <c r="R604" s="11">
        <v>13579469014</v>
      </c>
      <c r="S604" s="11">
        <v>3756748450</v>
      </c>
      <c r="T604" s="11">
        <v>9518397870</v>
      </c>
      <c r="U604" s="11">
        <v>0</v>
      </c>
      <c r="V604" s="11">
        <v>75379528</v>
      </c>
      <c r="W604" s="11">
        <v>139187295</v>
      </c>
      <c r="X604" s="11">
        <v>89755871</v>
      </c>
      <c r="Y604" s="11"/>
      <c r="Z604" s="11">
        <v>0</v>
      </c>
      <c r="AA604" s="9"/>
      <c r="AB604" s="28">
        <f t="shared" si="127"/>
        <v>3971315273</v>
      </c>
      <c r="AC604" s="14">
        <f t="shared" si="131"/>
        <v>0.94597084133340226</v>
      </c>
      <c r="AD604" s="14">
        <f t="shared" si="128"/>
        <v>1.8980998187801142E-2</v>
      </c>
      <c r="AE604" s="9">
        <f t="shared" si="130"/>
        <v>2.0028052124803467E-2</v>
      </c>
      <c r="AF604" s="9">
        <f t="shared" si="129"/>
        <v>4.0186484030547281E-4</v>
      </c>
      <c r="AG604" s="26">
        <f t="shared" si="132"/>
        <v>2.1171955043109716E-2</v>
      </c>
    </row>
    <row r="605" spans="1:33" x14ac:dyDescent="0.2">
      <c r="A605" s="6" t="s">
        <v>1468</v>
      </c>
      <c r="B605" s="6" t="s">
        <v>992</v>
      </c>
      <c r="C605" s="6" t="s">
        <v>926</v>
      </c>
      <c r="D605" s="7" t="s">
        <v>1140</v>
      </c>
      <c r="E605" s="7" t="s">
        <v>3</v>
      </c>
      <c r="F605" s="7" t="s">
        <v>4</v>
      </c>
      <c r="G605" s="7" t="s">
        <v>5</v>
      </c>
      <c r="H605" s="7" t="s">
        <v>6</v>
      </c>
      <c r="I605" s="7" t="s">
        <v>7</v>
      </c>
      <c r="J605" s="7" t="s">
        <v>8</v>
      </c>
      <c r="K605" s="11">
        <v>45726047001.178101</v>
      </c>
      <c r="L605" s="9" t="s">
        <v>1572</v>
      </c>
      <c r="M605" s="9">
        <v>0.2</v>
      </c>
      <c r="N605" s="7" t="s">
        <v>9</v>
      </c>
      <c r="O605" s="9" t="s">
        <v>1583</v>
      </c>
      <c r="P605" s="9" t="s">
        <v>1571</v>
      </c>
      <c r="Q605" s="9"/>
      <c r="R605" s="11">
        <v>2777518633</v>
      </c>
      <c r="S605" s="11">
        <v>366290425</v>
      </c>
      <c r="T605" s="11">
        <v>2337054383</v>
      </c>
      <c r="U605" s="11">
        <v>0</v>
      </c>
      <c r="V605" s="11">
        <v>18374411</v>
      </c>
      <c r="W605" s="11">
        <v>33923570</v>
      </c>
      <c r="X605" s="11">
        <v>21875844</v>
      </c>
      <c r="Y605" s="11"/>
      <c r="Z605" s="11">
        <v>0</v>
      </c>
      <c r="AA605" s="9"/>
      <c r="AB605" s="28">
        <f t="shared" si="127"/>
        <v>418588406</v>
      </c>
      <c r="AC605" s="14">
        <f t="shared" si="131"/>
        <v>0.87506108566227225</v>
      </c>
      <c r="AD605" s="14">
        <f t="shared" si="128"/>
        <v>4.3896129793905475E-2</v>
      </c>
      <c r="AE605" s="9">
        <f t="shared" si="130"/>
        <v>8.0105421094144175E-3</v>
      </c>
      <c r="AF605" s="9">
        <f t="shared" si="129"/>
        <v>4.0183685678157562E-4</v>
      </c>
      <c r="AG605" s="26">
        <f t="shared" si="132"/>
        <v>9.1542661885733387E-3</v>
      </c>
    </row>
    <row r="606" spans="1:33" x14ac:dyDescent="0.2">
      <c r="A606" s="6" t="s">
        <v>1468</v>
      </c>
      <c r="B606" s="6" t="s">
        <v>1156</v>
      </c>
      <c r="C606" s="6" t="s">
        <v>475</v>
      </c>
      <c r="D606" s="7" t="s">
        <v>998</v>
      </c>
      <c r="E606" s="7" t="s">
        <v>756</v>
      </c>
      <c r="F606" s="7" t="s">
        <v>448</v>
      </c>
      <c r="G606" s="7" t="s">
        <v>16</v>
      </c>
      <c r="H606" s="7" t="s">
        <v>757</v>
      </c>
      <c r="I606" s="7" t="s">
        <v>7</v>
      </c>
      <c r="J606" s="7" t="s">
        <v>8</v>
      </c>
      <c r="K606" s="11">
        <v>1831989623.7003999</v>
      </c>
      <c r="L606" s="9" t="s">
        <v>1569</v>
      </c>
      <c r="M606" s="9"/>
      <c r="N606" s="7"/>
      <c r="O606" s="9" t="s">
        <v>1583</v>
      </c>
      <c r="P606" s="9" t="s">
        <v>1566</v>
      </c>
      <c r="Q606" s="9"/>
      <c r="R606" s="11">
        <v>6197312</v>
      </c>
      <c r="S606" s="11">
        <v>3466774</v>
      </c>
      <c r="T606" s="11">
        <v>0</v>
      </c>
      <c r="U606" s="11">
        <v>0</v>
      </c>
      <c r="V606" s="11">
        <v>734771</v>
      </c>
      <c r="W606" s="11">
        <v>1905070</v>
      </c>
      <c r="X606" s="11">
        <v>90697</v>
      </c>
      <c r="Y606" s="11"/>
      <c r="Z606" s="11">
        <v>0</v>
      </c>
      <c r="AA606" s="9"/>
      <c r="AB606" s="28">
        <f t="shared" si="127"/>
        <v>6106615</v>
      </c>
      <c r="AC606" s="14">
        <f t="shared" si="131"/>
        <v>0.56770796914493549</v>
      </c>
      <c r="AD606" s="14">
        <f t="shared" si="128"/>
        <v>0.12032378003198171</v>
      </c>
      <c r="AE606" s="9">
        <f t="shared" si="130"/>
        <v>1.8923546046060737E-3</v>
      </c>
      <c r="AF606" s="9">
        <f t="shared" si="129"/>
        <v>4.0107814503656986E-4</v>
      </c>
      <c r="AG606" s="26">
        <f t="shared" si="132"/>
        <v>3.3333240106815498E-3</v>
      </c>
    </row>
    <row r="607" spans="1:33" x14ac:dyDescent="0.2">
      <c r="A607" s="6" t="s">
        <v>1468</v>
      </c>
      <c r="B607" s="6" t="s">
        <v>1146</v>
      </c>
      <c r="C607" s="6" t="s">
        <v>475</v>
      </c>
      <c r="D607" s="7" t="s">
        <v>999</v>
      </c>
      <c r="E607" s="7" t="s">
        <v>756</v>
      </c>
      <c r="F607" s="7" t="s">
        <v>448</v>
      </c>
      <c r="G607" s="7" t="s">
        <v>16</v>
      </c>
      <c r="H607" s="7" t="s">
        <v>757</v>
      </c>
      <c r="I607" s="7" t="s">
        <v>7</v>
      </c>
      <c r="J607" s="7" t="s">
        <v>8</v>
      </c>
      <c r="K607" s="11">
        <v>1308355165.2226698</v>
      </c>
      <c r="L607" s="9" t="s">
        <v>1569</v>
      </c>
      <c r="M607" s="9"/>
      <c r="N607" s="7"/>
      <c r="O607" s="9" t="s">
        <v>1583</v>
      </c>
      <c r="P607" s="9" t="s">
        <v>1566</v>
      </c>
      <c r="Q607" s="9"/>
      <c r="R607" s="11">
        <v>12607667</v>
      </c>
      <c r="S607" s="11">
        <v>10628672</v>
      </c>
      <c r="T607" s="11">
        <v>0</v>
      </c>
      <c r="U607" s="11">
        <v>0</v>
      </c>
      <c r="V607" s="11">
        <v>524752</v>
      </c>
      <c r="W607" s="11">
        <v>1362476</v>
      </c>
      <c r="X607" s="11">
        <v>91767</v>
      </c>
      <c r="Y607" s="11"/>
      <c r="Z607" s="11">
        <v>0</v>
      </c>
      <c r="AA607" s="9"/>
      <c r="AB607" s="28">
        <f t="shared" si="127"/>
        <v>12515900</v>
      </c>
      <c r="AC607" s="14">
        <f t="shared" si="131"/>
        <v>0.84921356035123319</v>
      </c>
      <c r="AD607" s="14">
        <f t="shared" si="128"/>
        <v>4.192682907341861E-2</v>
      </c>
      <c r="AE607" s="9">
        <f t="shared" si="130"/>
        <v>8.1236901741363922E-3</v>
      </c>
      <c r="AF607" s="9">
        <f t="shared" si="129"/>
        <v>4.0107763851009989E-4</v>
      </c>
      <c r="AG607" s="26">
        <f t="shared" si="132"/>
        <v>9.566133365529925E-3</v>
      </c>
    </row>
    <row r="608" spans="1:33" x14ac:dyDescent="0.2">
      <c r="A608" s="6" t="s">
        <v>1468</v>
      </c>
      <c r="B608" s="6" t="s">
        <v>1147</v>
      </c>
      <c r="C608" s="6" t="s">
        <v>475</v>
      </c>
      <c r="D608" s="7" t="s">
        <v>1000</v>
      </c>
      <c r="E608" s="7" t="s">
        <v>756</v>
      </c>
      <c r="F608" s="7" t="s">
        <v>448</v>
      </c>
      <c r="G608" s="7" t="s">
        <v>16</v>
      </c>
      <c r="H608" s="7" t="s">
        <v>757</v>
      </c>
      <c r="I608" s="7" t="s">
        <v>7</v>
      </c>
      <c r="J608" s="7" t="s">
        <v>8</v>
      </c>
      <c r="K608" s="11">
        <v>2194419566.2550602</v>
      </c>
      <c r="L608" s="9" t="s">
        <v>1569</v>
      </c>
      <c r="M608" s="9"/>
      <c r="N608" s="7"/>
      <c r="O608" s="9" t="s">
        <v>1583</v>
      </c>
      <c r="P608" s="9" t="s">
        <v>1566</v>
      </c>
      <c r="Q608" s="9"/>
      <c r="R608" s="11">
        <v>14321527</v>
      </c>
      <c r="S608" s="11">
        <v>11058995</v>
      </c>
      <c r="T608" s="11">
        <v>0</v>
      </c>
      <c r="U608" s="11">
        <v>0</v>
      </c>
      <c r="V608" s="11">
        <v>880189</v>
      </c>
      <c r="W608" s="11">
        <v>2291008</v>
      </c>
      <c r="X608" s="11">
        <v>91335</v>
      </c>
      <c r="Y608" s="11"/>
      <c r="Z608" s="11">
        <v>0</v>
      </c>
      <c r="AA608" s="9"/>
      <c r="AB608" s="28">
        <f t="shared" si="127"/>
        <v>14230192</v>
      </c>
      <c r="AC608" s="14">
        <f t="shared" si="131"/>
        <v>0.77715009045556094</v>
      </c>
      <c r="AD608" s="14">
        <f t="shared" si="128"/>
        <v>6.1853627835801513E-2</v>
      </c>
      <c r="AE608" s="9">
        <f t="shared" si="130"/>
        <v>5.039599158730158E-3</v>
      </c>
      <c r="AF608" s="9">
        <f t="shared" si="129"/>
        <v>4.0110333207705936E-4</v>
      </c>
      <c r="AG608" s="26">
        <f t="shared" si="132"/>
        <v>6.4847179722722203E-3</v>
      </c>
    </row>
    <row r="609" spans="1:33" x14ac:dyDescent="0.2">
      <c r="A609" s="6" t="s">
        <v>1468</v>
      </c>
      <c r="B609" s="6" t="s">
        <v>1157</v>
      </c>
      <c r="C609" s="6" t="s">
        <v>475</v>
      </c>
      <c r="D609" s="7" t="s">
        <v>1001</v>
      </c>
      <c r="E609" s="7" t="s">
        <v>756</v>
      </c>
      <c r="F609" s="7" t="s">
        <v>448</v>
      </c>
      <c r="G609" s="7" t="s">
        <v>16</v>
      </c>
      <c r="H609" s="7" t="s">
        <v>757</v>
      </c>
      <c r="I609" s="7" t="s">
        <v>7</v>
      </c>
      <c r="J609" s="7" t="s">
        <v>8</v>
      </c>
      <c r="K609" s="11">
        <v>4033309783.46559</v>
      </c>
      <c r="L609" s="9" t="s">
        <v>1569</v>
      </c>
      <c r="M609" s="9"/>
      <c r="N609" s="7"/>
      <c r="O609" s="9" t="s">
        <v>1583</v>
      </c>
      <c r="P609" s="9" t="s">
        <v>1566</v>
      </c>
      <c r="Q609" s="9"/>
      <c r="R609" s="11">
        <v>25821880</v>
      </c>
      <c r="S609" s="11">
        <v>20319249</v>
      </c>
      <c r="T609" s="11">
        <v>0</v>
      </c>
      <c r="U609" s="11">
        <v>0</v>
      </c>
      <c r="V609" s="11">
        <v>1617829</v>
      </c>
      <c r="W609" s="11">
        <v>3823585</v>
      </c>
      <c r="X609" s="11">
        <v>61217</v>
      </c>
      <c r="Y609" s="11"/>
      <c r="Z609" s="11">
        <v>0</v>
      </c>
      <c r="AA609" s="9"/>
      <c r="AB609" s="28">
        <f t="shared" si="127"/>
        <v>25760663</v>
      </c>
      <c r="AC609" s="14">
        <f t="shared" si="131"/>
        <v>0.78877042100973871</v>
      </c>
      <c r="AD609" s="14">
        <f t="shared" si="128"/>
        <v>6.2802304428267244E-2</v>
      </c>
      <c r="AE609" s="9">
        <f t="shared" si="130"/>
        <v>5.0378597456853021E-3</v>
      </c>
      <c r="AF609" s="9">
        <f t="shared" si="129"/>
        <v>4.0111697014502391E-4</v>
      </c>
      <c r="AG609" s="26">
        <f t="shared" si="132"/>
        <v>6.3869785320247209E-3</v>
      </c>
    </row>
    <row r="610" spans="1:33" x14ac:dyDescent="0.2">
      <c r="A610" s="6" t="s">
        <v>1468</v>
      </c>
      <c r="B610" s="6" t="s">
        <v>1155</v>
      </c>
      <c r="C610" s="6" t="s">
        <v>475</v>
      </c>
      <c r="D610" s="7" t="s">
        <v>1002</v>
      </c>
      <c r="E610" s="7" t="s">
        <v>756</v>
      </c>
      <c r="F610" s="7" t="s">
        <v>448</v>
      </c>
      <c r="G610" s="7" t="s">
        <v>16</v>
      </c>
      <c r="H610" s="7" t="s">
        <v>757</v>
      </c>
      <c r="I610" s="7" t="s">
        <v>7</v>
      </c>
      <c r="J610" s="7" t="s">
        <v>8</v>
      </c>
      <c r="K610" s="11">
        <v>2690164904.0323901</v>
      </c>
      <c r="L610" s="9" t="s">
        <v>1569</v>
      </c>
      <c r="M610" s="9"/>
      <c r="N610" s="7"/>
      <c r="O610" s="9" t="s">
        <v>1583</v>
      </c>
      <c r="P610" s="9" t="s">
        <v>1566</v>
      </c>
      <c r="Q610" s="9"/>
      <c r="R610" s="11">
        <v>17502372</v>
      </c>
      <c r="S610" s="11">
        <v>13554823</v>
      </c>
      <c r="T610" s="11">
        <v>0</v>
      </c>
      <c r="U610" s="11">
        <v>0</v>
      </c>
      <c r="V610" s="11">
        <v>1079075</v>
      </c>
      <c r="W610" s="11">
        <v>2807257</v>
      </c>
      <c r="X610" s="11">
        <v>61217</v>
      </c>
      <c r="Y610" s="11"/>
      <c r="Z610" s="11">
        <v>0</v>
      </c>
      <c r="AA610" s="9"/>
      <c r="AB610" s="28">
        <f t="shared" si="127"/>
        <v>17441155</v>
      </c>
      <c r="AC610" s="14">
        <f t="shared" si="131"/>
        <v>0.77717461945610822</v>
      </c>
      <c r="AD610" s="14">
        <f t="shared" si="128"/>
        <v>6.1869469080459406E-2</v>
      </c>
      <c r="AE610" s="9">
        <f t="shared" si="130"/>
        <v>5.0386587750372337E-3</v>
      </c>
      <c r="AF610" s="9">
        <f t="shared" si="129"/>
        <v>4.0111853306187053E-4</v>
      </c>
      <c r="AG610" s="26">
        <f t="shared" si="132"/>
        <v>6.4833033000530164E-3</v>
      </c>
    </row>
    <row r="611" spans="1:33" x14ac:dyDescent="0.2">
      <c r="A611" s="6" t="s">
        <v>1468</v>
      </c>
      <c r="B611" s="6" t="s">
        <v>1141</v>
      </c>
      <c r="C611" s="6" t="s">
        <v>475</v>
      </c>
      <c r="D611" s="7" t="s">
        <v>1003</v>
      </c>
      <c r="E611" s="7" t="s">
        <v>756</v>
      </c>
      <c r="F611" s="7" t="s">
        <v>448</v>
      </c>
      <c r="G611" s="7" t="s">
        <v>16</v>
      </c>
      <c r="H611" s="7" t="s">
        <v>757</v>
      </c>
      <c r="I611" s="7" t="s">
        <v>7</v>
      </c>
      <c r="J611" s="7" t="s">
        <v>8</v>
      </c>
      <c r="K611" s="11">
        <v>2539091918.2753</v>
      </c>
      <c r="L611" s="9" t="s">
        <v>1569</v>
      </c>
      <c r="M611" s="9"/>
      <c r="N611" s="7"/>
      <c r="O611" s="9" t="s">
        <v>1583</v>
      </c>
      <c r="P611" s="9" t="s">
        <v>1566</v>
      </c>
      <c r="Q611" s="9"/>
      <c r="R611" s="11">
        <v>10773196</v>
      </c>
      <c r="S611" s="11">
        <v>7076269</v>
      </c>
      <c r="T611" s="11">
        <v>0</v>
      </c>
      <c r="U611" s="11">
        <v>0</v>
      </c>
      <c r="V611" s="11">
        <v>1018563</v>
      </c>
      <c r="W611" s="11">
        <v>2642022</v>
      </c>
      <c r="X611" s="11">
        <v>36342</v>
      </c>
      <c r="Y611" s="11"/>
      <c r="Z611" s="11">
        <v>0</v>
      </c>
      <c r="AA611" s="9"/>
      <c r="AB611" s="28">
        <f t="shared" si="127"/>
        <v>10736854</v>
      </c>
      <c r="AC611" s="14">
        <f t="shared" si="131"/>
        <v>0.6590635394688239</v>
      </c>
      <c r="AD611" s="14">
        <f t="shared" si="128"/>
        <v>9.4866056667996038E-2</v>
      </c>
      <c r="AE611" s="9">
        <f t="shared" si="130"/>
        <v>2.7869290391056879E-3</v>
      </c>
      <c r="AF611" s="9">
        <f t="shared" si="129"/>
        <v>4.011524721373095E-4</v>
      </c>
      <c r="AG611" s="26">
        <f t="shared" si="132"/>
        <v>4.2286196583592372E-3</v>
      </c>
    </row>
    <row r="612" spans="1:33" x14ac:dyDescent="0.2">
      <c r="A612" s="6" t="s">
        <v>1468</v>
      </c>
      <c r="B612" s="6" t="s">
        <v>1152</v>
      </c>
      <c r="C612" s="6" t="s">
        <v>475</v>
      </c>
      <c r="D612" s="7" t="s">
        <v>1004</v>
      </c>
      <c r="E612" s="7" t="s">
        <v>756</v>
      </c>
      <c r="F612" s="7" t="s">
        <v>448</v>
      </c>
      <c r="G612" s="7" t="s">
        <v>16</v>
      </c>
      <c r="H612" s="7" t="s">
        <v>757</v>
      </c>
      <c r="I612" s="7" t="s">
        <v>7</v>
      </c>
      <c r="J612" s="7" t="s">
        <v>8</v>
      </c>
      <c r="K612" s="11">
        <v>3064615155.9028301</v>
      </c>
      <c r="L612" s="9" t="s">
        <v>1569</v>
      </c>
      <c r="M612" s="9"/>
      <c r="N612" s="7"/>
      <c r="O612" s="9" t="s">
        <v>1583</v>
      </c>
      <c r="P612" s="9" t="s">
        <v>1566</v>
      </c>
      <c r="Q612" s="9"/>
      <c r="R612" s="11">
        <v>14316704</v>
      </c>
      <c r="S612" s="11">
        <v>9954608</v>
      </c>
      <c r="T612" s="11">
        <v>0</v>
      </c>
      <c r="U612" s="11">
        <v>0</v>
      </c>
      <c r="V612" s="11">
        <v>1229454</v>
      </c>
      <c r="W612" s="11">
        <v>3096380</v>
      </c>
      <c r="X612" s="11">
        <v>36262</v>
      </c>
      <c r="Y612" s="11"/>
      <c r="Z612" s="11">
        <v>0</v>
      </c>
      <c r="AA612" s="9"/>
      <c r="AB612" s="28">
        <f t="shared" si="127"/>
        <v>14280442</v>
      </c>
      <c r="AC612" s="14">
        <f t="shared" si="131"/>
        <v>0.69707982427994875</v>
      </c>
      <c r="AD612" s="14">
        <f t="shared" si="128"/>
        <v>8.6093553686923702E-2</v>
      </c>
      <c r="AE612" s="9">
        <f t="shared" si="130"/>
        <v>3.2482408046655342E-3</v>
      </c>
      <c r="AF612" s="9">
        <f t="shared" si="129"/>
        <v>4.0117728897604601E-4</v>
      </c>
      <c r="AG612" s="26">
        <f t="shared" si="132"/>
        <v>4.6597831288845816E-3</v>
      </c>
    </row>
    <row r="613" spans="1:33" x14ac:dyDescent="0.2">
      <c r="A613" s="6" t="s">
        <v>1468</v>
      </c>
      <c r="B613" s="6" t="s">
        <v>1148</v>
      </c>
      <c r="C613" s="6" t="s">
        <v>475</v>
      </c>
      <c r="D613" s="7" t="s">
        <v>1005</v>
      </c>
      <c r="E613" s="7" t="s">
        <v>756</v>
      </c>
      <c r="F613" s="7" t="s">
        <v>448</v>
      </c>
      <c r="G613" s="7" t="s">
        <v>16</v>
      </c>
      <c r="H613" s="7" t="s">
        <v>757</v>
      </c>
      <c r="I613" s="7" t="s">
        <v>7</v>
      </c>
      <c r="J613" s="7" t="s">
        <v>8</v>
      </c>
      <c r="K613" s="11">
        <v>2216645958.5020199</v>
      </c>
      <c r="L613" s="9" t="s">
        <v>1569</v>
      </c>
      <c r="M613" s="9"/>
      <c r="N613" s="7"/>
      <c r="O613" s="9" t="s">
        <v>1583</v>
      </c>
      <c r="P613" s="9" t="s">
        <v>1566</v>
      </c>
      <c r="Q613" s="9"/>
      <c r="R613" s="11">
        <v>8424492</v>
      </c>
      <c r="S613" s="11">
        <v>5201602</v>
      </c>
      <c r="T613" s="11">
        <v>0</v>
      </c>
      <c r="U613" s="11">
        <v>0</v>
      </c>
      <c r="V613" s="11">
        <v>889310</v>
      </c>
      <c r="W613" s="11">
        <v>2297238</v>
      </c>
      <c r="X613" s="11">
        <v>36342</v>
      </c>
      <c r="Y613" s="11"/>
      <c r="Z613" s="11">
        <v>0</v>
      </c>
      <c r="AA613" s="9"/>
      <c r="AB613" s="28">
        <f t="shared" si="127"/>
        <v>8388150</v>
      </c>
      <c r="AC613" s="14">
        <f t="shared" si="131"/>
        <v>0.62011313579275529</v>
      </c>
      <c r="AD613" s="14">
        <f t="shared" si="128"/>
        <v>0.10601980174412713</v>
      </c>
      <c r="AE613" s="9">
        <f t="shared" si="130"/>
        <v>2.3466092905134808E-3</v>
      </c>
      <c r="AF613" s="9">
        <f t="shared" si="129"/>
        <v>4.0119622918988109E-4</v>
      </c>
      <c r="AG613" s="26">
        <f t="shared" si="132"/>
        <v>3.7841631713115796E-3</v>
      </c>
    </row>
    <row r="614" spans="1:33" x14ac:dyDescent="0.2">
      <c r="A614" s="6" t="s">
        <v>1468</v>
      </c>
      <c r="B614" s="6" t="s">
        <v>1151</v>
      </c>
      <c r="C614" s="6" t="s">
        <v>475</v>
      </c>
      <c r="D614" s="7" t="s">
        <v>964</v>
      </c>
      <c r="E614" s="7" t="s">
        <v>3</v>
      </c>
      <c r="F614" s="7" t="s">
        <v>4</v>
      </c>
      <c r="G614" s="7" t="s">
        <v>16</v>
      </c>
      <c r="H614" s="7" t="s">
        <v>196</v>
      </c>
      <c r="I614" s="7" t="s">
        <v>81</v>
      </c>
      <c r="J614" s="7" t="s">
        <v>8</v>
      </c>
      <c r="K614" s="11">
        <v>65083228622.004105</v>
      </c>
      <c r="L614" s="9" t="s">
        <v>1571</v>
      </c>
      <c r="M614" s="9"/>
      <c r="N614" s="7"/>
      <c r="O614" s="9" t="s">
        <v>1583</v>
      </c>
      <c r="P614" s="9" t="s">
        <v>1566</v>
      </c>
      <c r="Q614" s="9"/>
      <c r="R614" s="11">
        <v>336383706</v>
      </c>
      <c r="S614" s="11">
        <v>260055461</v>
      </c>
      <c r="T614" s="11">
        <v>0</v>
      </c>
      <c r="U614" s="11">
        <v>0</v>
      </c>
      <c r="V614" s="11">
        <v>26064357</v>
      </c>
      <c r="W614" s="11">
        <v>50220774</v>
      </c>
      <c r="X614" s="11">
        <v>43114</v>
      </c>
      <c r="Y614" s="11"/>
      <c r="Z614" s="11">
        <v>0</v>
      </c>
      <c r="AA614" s="9"/>
      <c r="AB614" s="28">
        <f t="shared" si="127"/>
        <v>336340592</v>
      </c>
      <c r="AC614" s="14">
        <f t="shared" si="131"/>
        <v>0.77319082853966081</v>
      </c>
      <c r="AD614" s="14">
        <f t="shared" si="128"/>
        <v>7.7493938049559008E-2</v>
      </c>
      <c r="AE614" s="9">
        <f t="shared" si="130"/>
        <v>3.9957369433893967E-3</v>
      </c>
      <c r="AF614" s="9">
        <f t="shared" si="129"/>
        <v>4.004773203766332E-4</v>
      </c>
      <c r="AG614" s="26">
        <f t="shared" si="132"/>
        <v>5.1678535180457539E-3</v>
      </c>
    </row>
    <row r="615" spans="1:33" x14ac:dyDescent="0.2">
      <c r="A615" s="6" t="s">
        <v>1468</v>
      </c>
      <c r="B615" s="6" t="s">
        <v>1006</v>
      </c>
      <c r="C615" s="6" t="s">
        <v>475</v>
      </c>
      <c r="D615" s="7" t="s">
        <v>1007</v>
      </c>
      <c r="E615" s="7" t="s">
        <v>3</v>
      </c>
      <c r="F615" s="7" t="s">
        <v>4</v>
      </c>
      <c r="G615" s="7" t="s">
        <v>16</v>
      </c>
      <c r="H615" s="7" t="s">
        <v>1139</v>
      </c>
      <c r="I615" s="7" t="s">
        <v>7</v>
      </c>
      <c r="J615" s="7" t="s">
        <v>8</v>
      </c>
      <c r="K615" s="11">
        <v>2569487024.2708302</v>
      </c>
      <c r="L615" s="9" t="s">
        <v>1574</v>
      </c>
      <c r="M615" s="9">
        <v>0.2</v>
      </c>
      <c r="N615" s="7" t="s">
        <v>9</v>
      </c>
      <c r="O615" s="9" t="s">
        <v>1600</v>
      </c>
      <c r="P615" s="9" t="s">
        <v>1601</v>
      </c>
      <c r="Q615" s="9"/>
      <c r="R615" s="11">
        <v>100972639</v>
      </c>
      <c r="S615" s="11">
        <v>38332014</v>
      </c>
      <c r="T615" s="11">
        <v>57787823</v>
      </c>
      <c r="U615" s="11">
        <v>0</v>
      </c>
      <c r="V615" s="11">
        <v>1280987</v>
      </c>
      <c r="W615" s="11">
        <v>2331838</v>
      </c>
      <c r="X615" s="11">
        <v>1239977</v>
      </c>
      <c r="Y615" s="11"/>
      <c r="Z615" s="11">
        <v>0</v>
      </c>
      <c r="AA615" s="9"/>
      <c r="AB615" s="28">
        <f t="shared" si="127"/>
        <v>41944839</v>
      </c>
      <c r="AC615" s="14">
        <f t="shared" si="131"/>
        <v>0.91386723405947512</v>
      </c>
      <c r="AD615" s="14">
        <f t="shared" si="128"/>
        <v>3.0539800140846889E-2</v>
      </c>
      <c r="AE615" s="9">
        <f t="shared" si="130"/>
        <v>1.4918158230776772E-2</v>
      </c>
      <c r="AF615" s="9">
        <f t="shared" si="129"/>
        <v>4.9853803031502716E-4</v>
      </c>
      <c r="AG615" s="26">
        <f t="shared" si="132"/>
        <v>1.6324207362714012E-2</v>
      </c>
    </row>
    <row r="616" spans="1:33" x14ac:dyDescent="0.2">
      <c r="A616" s="6" t="s">
        <v>1468</v>
      </c>
      <c r="B616" s="6" t="s">
        <v>1006</v>
      </c>
      <c r="C616" s="6" t="s">
        <v>907</v>
      </c>
      <c r="D616" s="7" t="s">
        <v>1008</v>
      </c>
      <c r="E616" s="7" t="s">
        <v>3</v>
      </c>
      <c r="F616" s="7" t="s">
        <v>4</v>
      </c>
      <c r="G616" s="7" t="s">
        <v>16</v>
      </c>
      <c r="H616" s="7" t="s">
        <v>1139</v>
      </c>
      <c r="I616" s="7" t="s">
        <v>7</v>
      </c>
      <c r="J616" s="7" t="s">
        <v>8</v>
      </c>
      <c r="K616" s="11">
        <v>3185872550.5666699</v>
      </c>
      <c r="L616" s="9" t="s">
        <v>1572</v>
      </c>
      <c r="M616" s="9">
        <v>0.2</v>
      </c>
      <c r="N616" s="7" t="s">
        <v>9</v>
      </c>
      <c r="O616" s="9" t="s">
        <v>1600</v>
      </c>
      <c r="P616" s="9" t="s">
        <v>1601</v>
      </c>
      <c r="Q616" s="9"/>
      <c r="R616" s="11">
        <v>121900231</v>
      </c>
      <c r="S616" s="11">
        <v>25498190</v>
      </c>
      <c r="T616" s="11">
        <v>90348937</v>
      </c>
      <c r="U616" s="11">
        <v>0</v>
      </c>
      <c r="V616" s="11">
        <v>1598735</v>
      </c>
      <c r="W616" s="11">
        <v>2908008</v>
      </c>
      <c r="X616" s="11">
        <v>1546361</v>
      </c>
      <c r="Y616" s="11"/>
      <c r="Z616" s="11">
        <v>0</v>
      </c>
      <c r="AA616" s="9"/>
      <c r="AB616" s="28">
        <f t="shared" si="127"/>
        <v>30004933</v>
      </c>
      <c r="AC616" s="14">
        <f t="shared" si="131"/>
        <v>0.84979993123130781</v>
      </c>
      <c r="AD616" s="14">
        <f t="shared" si="128"/>
        <v>5.3282405263161227E-2</v>
      </c>
      <c r="AE616" s="9">
        <f t="shared" si="130"/>
        <v>8.0035185322980505E-3</v>
      </c>
      <c r="AF616" s="9">
        <f t="shared" si="129"/>
        <v>5.0182013706594555E-4</v>
      </c>
      <c r="AG616" s="26">
        <f t="shared" si="132"/>
        <v>9.4181209460695581E-3</v>
      </c>
    </row>
    <row r="617" spans="1:33" x14ac:dyDescent="0.2">
      <c r="A617" s="6" t="s">
        <v>1468</v>
      </c>
      <c r="B617" s="6" t="s">
        <v>1006</v>
      </c>
      <c r="C617" s="6" t="s">
        <v>914</v>
      </c>
      <c r="D617" s="7" t="s">
        <v>1009</v>
      </c>
      <c r="E617" s="7" t="s">
        <v>3</v>
      </c>
      <c r="F617" s="7" t="s">
        <v>4</v>
      </c>
      <c r="G617" s="7" t="s">
        <v>16</v>
      </c>
      <c r="H617" s="7" t="s">
        <v>1139</v>
      </c>
      <c r="I617" s="7" t="s">
        <v>7</v>
      </c>
      <c r="J617" s="7" t="s">
        <v>27</v>
      </c>
      <c r="K617" s="11">
        <v>1228973.3272500001</v>
      </c>
      <c r="L617" s="9" t="s">
        <v>1574</v>
      </c>
      <c r="M617" s="9">
        <v>0.2</v>
      </c>
      <c r="N617" s="7" t="s">
        <v>9</v>
      </c>
      <c r="O617" s="9" t="s">
        <v>1600</v>
      </c>
      <c r="P617" s="9" t="s">
        <v>1601</v>
      </c>
      <c r="Q617" s="9"/>
      <c r="R617" s="11">
        <v>54043.23</v>
      </c>
      <c r="S617" s="11">
        <v>18434.97</v>
      </c>
      <c r="T617" s="11">
        <v>33276.43</v>
      </c>
      <c r="U617" s="11">
        <v>0</v>
      </c>
      <c r="V617" s="11">
        <v>616.38</v>
      </c>
      <c r="W617" s="11">
        <v>1119.92</v>
      </c>
      <c r="X617" s="11">
        <v>595.53</v>
      </c>
      <c r="Y617" s="11">
        <v>0</v>
      </c>
      <c r="Z617" s="11">
        <v>0</v>
      </c>
      <c r="AA617" s="9"/>
      <c r="AB617" s="28">
        <f t="shared" si="127"/>
        <v>20171.270000000004</v>
      </c>
      <c r="AC617" s="14">
        <f t="shared" si="131"/>
        <v>0.91392212785808713</v>
      </c>
      <c r="AD617" s="14">
        <f t="shared" si="128"/>
        <v>3.0557322369885478E-2</v>
      </c>
      <c r="AE617" s="9">
        <f t="shared" ref="AE617:AE648" si="133">+S617/K617</f>
        <v>1.5000301138553452E-2</v>
      </c>
      <c r="AF617" s="9">
        <f t="shared" si="129"/>
        <v>5.0154058378080232E-4</v>
      </c>
      <c r="AG617" s="26">
        <f t="shared" si="132"/>
        <v>1.6413106413900817E-2</v>
      </c>
    </row>
    <row r="618" spans="1:33" x14ac:dyDescent="0.2">
      <c r="A618" s="6" t="s">
        <v>1468</v>
      </c>
      <c r="B618" s="6" t="s">
        <v>903</v>
      </c>
      <c r="C618" s="6" t="s">
        <v>475</v>
      </c>
      <c r="D618" s="7" t="s">
        <v>904</v>
      </c>
      <c r="E618" s="7" t="s">
        <v>3</v>
      </c>
      <c r="F618" s="7" t="s">
        <v>4</v>
      </c>
      <c r="G618" s="7" t="s">
        <v>201</v>
      </c>
      <c r="H618" s="7" t="s">
        <v>17</v>
      </c>
      <c r="I618" s="7" t="s">
        <v>81</v>
      </c>
      <c r="J618" s="7" t="s">
        <v>8</v>
      </c>
      <c r="K618" s="11">
        <v>1584498341.78947</v>
      </c>
      <c r="L618" s="9" t="s">
        <v>1575</v>
      </c>
      <c r="M618" s="9"/>
      <c r="N618" s="7"/>
      <c r="O618" s="9" t="s">
        <v>1583</v>
      </c>
      <c r="P618" s="9" t="s">
        <v>1603</v>
      </c>
      <c r="Q618" s="9"/>
      <c r="R618" s="11">
        <v>10770635</v>
      </c>
      <c r="S618" s="11">
        <v>7929463</v>
      </c>
      <c r="T618" s="11">
        <v>0</v>
      </c>
      <c r="U618" s="11">
        <v>0</v>
      </c>
      <c r="V618" s="11">
        <v>636263</v>
      </c>
      <c r="W618" s="11">
        <v>2105962</v>
      </c>
      <c r="X618" s="11">
        <v>98947</v>
      </c>
      <c r="Y618" s="11"/>
      <c r="Z618" s="11">
        <v>0</v>
      </c>
      <c r="AA618" s="9"/>
      <c r="AB618" s="28">
        <f t="shared" si="127"/>
        <v>10671688</v>
      </c>
      <c r="AC618" s="14">
        <f t="shared" si="131"/>
        <v>0.74303737140741</v>
      </c>
      <c r="AD618" s="14">
        <f t="shared" si="128"/>
        <v>5.9621589386796167E-2</v>
      </c>
      <c r="AE618" s="9">
        <f t="shared" si="133"/>
        <v>5.0043996834006005E-3</v>
      </c>
      <c r="AF618" s="9">
        <f t="shared" si="129"/>
        <v>4.0155485381034207E-4</v>
      </c>
      <c r="AG618" s="26">
        <f t="shared" si="132"/>
        <v>6.7350578530412444E-3</v>
      </c>
    </row>
    <row r="619" spans="1:33" x14ac:dyDescent="0.2">
      <c r="A619" s="6" t="s">
        <v>1468</v>
      </c>
      <c r="B619" s="6" t="s">
        <v>1010</v>
      </c>
      <c r="C619" s="6" t="s">
        <v>475</v>
      </c>
      <c r="D619" s="7" t="s">
        <v>1011</v>
      </c>
      <c r="E619" s="7" t="s">
        <v>3</v>
      </c>
      <c r="F619" s="7" t="s">
        <v>4</v>
      </c>
      <c r="G619" s="7" t="s">
        <v>16</v>
      </c>
      <c r="H619" s="7" t="s">
        <v>1139</v>
      </c>
      <c r="I619" s="7" t="s">
        <v>7</v>
      </c>
      <c r="J619" s="7" t="s">
        <v>8</v>
      </c>
      <c r="K619" s="11">
        <v>8756088700.3846092</v>
      </c>
      <c r="L619" s="9" t="s">
        <v>1571</v>
      </c>
      <c r="M619" s="9">
        <v>0.2</v>
      </c>
      <c r="N619" s="7" t="s">
        <v>9</v>
      </c>
      <c r="O619" s="9" t="s">
        <v>1583</v>
      </c>
      <c r="P619" s="9" t="s">
        <v>1566</v>
      </c>
      <c r="Q619" s="9"/>
      <c r="R619" s="11">
        <v>147208504</v>
      </c>
      <c r="S619" s="11">
        <v>131331012</v>
      </c>
      <c r="T619" s="11">
        <v>0</v>
      </c>
      <c r="U619" s="11">
        <v>0</v>
      </c>
      <c r="V619" s="11">
        <v>3511124</v>
      </c>
      <c r="W619" s="11">
        <v>7486751</v>
      </c>
      <c r="X619" s="11">
        <v>4879617</v>
      </c>
      <c r="Y619" s="11"/>
      <c r="Z619" s="11">
        <v>0</v>
      </c>
      <c r="AA619" s="9"/>
      <c r="AB619" s="28">
        <f t="shared" si="127"/>
        <v>142328887</v>
      </c>
      <c r="AC619" s="14">
        <f t="shared" si="131"/>
        <v>0.92272914352235469</v>
      </c>
      <c r="AD619" s="14">
        <f t="shared" si="128"/>
        <v>2.4669089135784503E-2</v>
      </c>
      <c r="AE619" s="9">
        <f t="shared" si="133"/>
        <v>1.499882156221548E-2</v>
      </c>
      <c r="AF619" s="9">
        <f t="shared" si="129"/>
        <v>4.0099228321496729E-4</v>
      </c>
      <c r="AG619" s="26">
        <f t="shared" si="132"/>
        <v>1.6254847554679094E-2</v>
      </c>
    </row>
    <row r="620" spans="1:33" x14ac:dyDescent="0.2">
      <c r="A620" s="6" t="s">
        <v>1468</v>
      </c>
      <c r="B620" s="6" t="s">
        <v>1010</v>
      </c>
      <c r="C620" s="6" t="s">
        <v>907</v>
      </c>
      <c r="D620" s="7" t="s">
        <v>1012</v>
      </c>
      <c r="E620" s="7" t="s">
        <v>3</v>
      </c>
      <c r="F620" s="7" t="s">
        <v>4</v>
      </c>
      <c r="G620" s="7" t="s">
        <v>16</v>
      </c>
      <c r="H620" s="7" t="s">
        <v>1139</v>
      </c>
      <c r="I620" s="7" t="s">
        <v>7</v>
      </c>
      <c r="J620" s="7" t="s">
        <v>8</v>
      </c>
      <c r="K620" s="11">
        <v>2581499460.7489901</v>
      </c>
      <c r="L620" s="9" t="s">
        <v>1572</v>
      </c>
      <c r="M620" s="9">
        <v>0.2</v>
      </c>
      <c r="N620" s="7" t="s">
        <v>9</v>
      </c>
      <c r="O620" s="9" t="s">
        <v>1583</v>
      </c>
      <c r="P620" s="9" t="s">
        <v>1566</v>
      </c>
      <c r="Q620" s="9"/>
      <c r="R620" s="11">
        <v>4678819</v>
      </c>
      <c r="S620" s="11">
        <v>0</v>
      </c>
      <c r="T620" s="11">
        <v>0</v>
      </c>
      <c r="U620" s="11">
        <v>0</v>
      </c>
      <c r="V620" s="11">
        <v>1033867</v>
      </c>
      <c r="W620" s="11">
        <v>2206699</v>
      </c>
      <c r="X620" s="11">
        <v>1438253</v>
      </c>
      <c r="Y620" s="11"/>
      <c r="Z620" s="11">
        <v>0</v>
      </c>
      <c r="AA620" s="9"/>
      <c r="AB620" s="28">
        <f t="shared" si="127"/>
        <v>3240566</v>
      </c>
      <c r="AC620" s="14">
        <f t="shared" si="131"/>
        <v>0</v>
      </c>
      <c r="AD620" s="14">
        <f t="shared" si="128"/>
        <v>0.31903901972680082</v>
      </c>
      <c r="AE620" s="9">
        <f t="shared" si="133"/>
        <v>0</v>
      </c>
      <c r="AF620" s="9">
        <f t="shared" si="129"/>
        <v>4.0049088358129514E-4</v>
      </c>
      <c r="AG620" s="26">
        <f t="shared" si="132"/>
        <v>1.2553037679348537E-3</v>
      </c>
    </row>
    <row r="621" spans="1:33" x14ac:dyDescent="0.2">
      <c r="A621" s="6" t="s">
        <v>1468</v>
      </c>
      <c r="B621" s="6" t="s">
        <v>1013</v>
      </c>
      <c r="C621" s="6" t="s">
        <v>475</v>
      </c>
      <c r="D621" s="7" t="s">
        <v>1014</v>
      </c>
      <c r="E621" s="7" t="s">
        <v>3</v>
      </c>
      <c r="F621" s="7" t="s">
        <v>4</v>
      </c>
      <c r="G621" s="7" t="s">
        <v>24</v>
      </c>
      <c r="H621" s="7" t="s">
        <v>6</v>
      </c>
      <c r="I621" s="7" t="s">
        <v>7</v>
      </c>
      <c r="J621" s="7" t="s">
        <v>27</v>
      </c>
      <c r="K621" s="11">
        <v>4072579.3927125502</v>
      </c>
      <c r="L621" s="9" t="s">
        <v>1571</v>
      </c>
      <c r="M621" s="9"/>
      <c r="N621" s="7"/>
      <c r="O621" s="9" t="s">
        <v>1583</v>
      </c>
      <c r="P621" s="9" t="s">
        <v>1574</v>
      </c>
      <c r="Q621" s="9"/>
      <c r="R621" s="11">
        <v>52982.74</v>
      </c>
      <c r="S621" s="11">
        <v>48833.86</v>
      </c>
      <c r="T621" s="11">
        <v>0</v>
      </c>
      <c r="U621" s="11">
        <v>0</v>
      </c>
      <c r="V621" s="11">
        <v>1631.76</v>
      </c>
      <c r="W621" s="11">
        <v>2332.9</v>
      </c>
      <c r="X621" s="11">
        <v>184.22</v>
      </c>
      <c r="Y621" s="11">
        <v>0</v>
      </c>
      <c r="Z621" s="11">
        <v>0</v>
      </c>
      <c r="AA621" s="9">
        <v>1.1377999999999999E-2</v>
      </c>
      <c r="AB621" s="28">
        <f t="shared" si="127"/>
        <v>52798.520000000004</v>
      </c>
      <c r="AC621" s="14">
        <f t="shared" si="131"/>
        <v>0.92490963761863021</v>
      </c>
      <c r="AD621" s="14">
        <f t="shared" si="128"/>
        <v>3.0905411742601873E-2</v>
      </c>
      <c r="AE621" s="9">
        <f t="shared" si="133"/>
        <v>1.1990892083622242E-2</v>
      </c>
      <c r="AF621" s="9">
        <f t="shared" si="129"/>
        <v>4.0066990539702231E-4</v>
      </c>
      <c r="AG621" s="26">
        <f t="shared" si="132"/>
        <v>2.4342393056272241E-2</v>
      </c>
    </row>
    <row r="622" spans="1:33" x14ac:dyDescent="0.2">
      <c r="A622" s="6" t="s">
        <v>1468</v>
      </c>
      <c r="B622" s="6" t="s">
        <v>1015</v>
      </c>
      <c r="C622" s="6" t="s">
        <v>475</v>
      </c>
      <c r="D622" s="7" t="s">
        <v>1016</v>
      </c>
      <c r="E622" s="7" t="s">
        <v>3</v>
      </c>
      <c r="F622" s="7" t="s">
        <v>4</v>
      </c>
      <c r="G622" s="7" t="s">
        <v>5</v>
      </c>
      <c r="H622" s="7" t="s">
        <v>6</v>
      </c>
      <c r="I622" s="7" t="s">
        <v>7</v>
      </c>
      <c r="J622" s="7" t="s">
        <v>8</v>
      </c>
      <c r="K622" s="11">
        <v>4741681903.3319798</v>
      </c>
      <c r="L622" s="9" t="s">
        <v>1569</v>
      </c>
      <c r="M622" s="9">
        <v>0.2</v>
      </c>
      <c r="N622" s="7" t="s">
        <v>9</v>
      </c>
      <c r="O622" s="9" t="s">
        <v>1583</v>
      </c>
      <c r="P622" s="9" t="s">
        <v>1566</v>
      </c>
      <c r="Q622" s="9"/>
      <c r="R622" s="11">
        <v>186953186</v>
      </c>
      <c r="S622" s="11">
        <v>94515446</v>
      </c>
      <c r="T622" s="11">
        <v>80967916</v>
      </c>
      <c r="U622" s="11">
        <v>0</v>
      </c>
      <c r="V622" s="11">
        <v>1894340</v>
      </c>
      <c r="W622" s="11">
        <v>7346353</v>
      </c>
      <c r="X622" s="11">
        <v>2229131</v>
      </c>
      <c r="Y622" s="11"/>
      <c r="Z622" s="11">
        <v>0</v>
      </c>
      <c r="AA622" s="9"/>
      <c r="AB622" s="28">
        <f t="shared" si="127"/>
        <v>103756139</v>
      </c>
      <c r="AC622" s="14">
        <f t="shared" si="131"/>
        <v>0.91093834939251161</v>
      </c>
      <c r="AD622" s="14">
        <f t="shared" si="128"/>
        <v>1.8257618472098312E-2</v>
      </c>
      <c r="AE622" s="9">
        <f t="shared" si="133"/>
        <v>1.9932894683125833E-2</v>
      </c>
      <c r="AF622" s="9">
        <f t="shared" si="129"/>
        <v>3.9950803082527476E-4</v>
      </c>
      <c r="AG622" s="26">
        <f t="shared" si="132"/>
        <v>2.1881716470075852E-2</v>
      </c>
    </row>
    <row r="623" spans="1:33" x14ac:dyDescent="0.2">
      <c r="A623" s="6" t="s">
        <v>1468</v>
      </c>
      <c r="B623" s="6" t="s">
        <v>1015</v>
      </c>
      <c r="C623" s="6" t="s">
        <v>907</v>
      </c>
      <c r="D623" s="7" t="s">
        <v>1017</v>
      </c>
      <c r="E623" s="7" t="s">
        <v>3</v>
      </c>
      <c r="F623" s="7" t="s">
        <v>4</v>
      </c>
      <c r="G623" s="7" t="s">
        <v>5</v>
      </c>
      <c r="H623" s="7" t="s">
        <v>6</v>
      </c>
      <c r="I623" s="7" t="s">
        <v>7</v>
      </c>
      <c r="J623" s="7" t="s">
        <v>27</v>
      </c>
      <c r="K623" s="11">
        <v>2884367.7679757099</v>
      </c>
      <c r="L623" s="9" t="s">
        <v>1569</v>
      </c>
      <c r="M623" s="9">
        <v>0.2</v>
      </c>
      <c r="N623" s="7" t="s">
        <v>9</v>
      </c>
      <c r="O623" s="9" t="s">
        <v>1583</v>
      </c>
      <c r="P623" s="9" t="s">
        <v>1566</v>
      </c>
      <c r="Q623" s="9"/>
      <c r="R623" s="11">
        <v>113552.91</v>
      </c>
      <c r="S623" s="11">
        <v>57527.22</v>
      </c>
      <c r="T623" s="11">
        <v>49051.12</v>
      </c>
      <c r="U623" s="11">
        <v>0</v>
      </c>
      <c r="V623" s="11">
        <v>1152.97</v>
      </c>
      <c r="W623" s="11">
        <v>4466.3599999999997</v>
      </c>
      <c r="X623" s="11">
        <v>1355.24</v>
      </c>
      <c r="Y623" s="11">
        <v>0</v>
      </c>
      <c r="Z623" s="11">
        <v>0</v>
      </c>
      <c r="AA623" s="9"/>
      <c r="AB623" s="28">
        <f t="shared" si="127"/>
        <v>63146.55</v>
      </c>
      <c r="AC623" s="14">
        <f t="shared" ref="AC623:AC654" si="134">+S623/AB623</f>
        <v>0.91101129040303863</v>
      </c>
      <c r="AD623" s="14">
        <f t="shared" si="128"/>
        <v>1.8258638041191481E-2</v>
      </c>
      <c r="AE623" s="9">
        <f t="shared" si="133"/>
        <v>1.9944481642981824E-2</v>
      </c>
      <c r="AF623" s="9">
        <f t="shared" si="129"/>
        <v>3.9973057971354697E-4</v>
      </c>
      <c r="AG623" s="26">
        <f t="shared" si="132"/>
        <v>2.1892683277457765E-2</v>
      </c>
    </row>
    <row r="624" spans="1:33" x14ac:dyDescent="0.2">
      <c r="A624" s="6" t="s">
        <v>1468</v>
      </c>
      <c r="B624" s="6" t="s">
        <v>1015</v>
      </c>
      <c r="C624" s="6" t="s">
        <v>926</v>
      </c>
      <c r="D624" s="7" t="s">
        <v>1158</v>
      </c>
      <c r="E624" s="7" t="s">
        <v>3</v>
      </c>
      <c r="F624" s="7" t="s">
        <v>4</v>
      </c>
      <c r="G624" s="7" t="s">
        <v>5</v>
      </c>
      <c r="H624" s="7" t="s">
        <v>6</v>
      </c>
      <c r="I624" s="7" t="s">
        <v>7</v>
      </c>
      <c r="J624" s="7" t="s">
        <v>8</v>
      </c>
      <c r="K624" s="11">
        <v>12585479296.8664</v>
      </c>
      <c r="L624" s="9" t="s">
        <v>1572</v>
      </c>
      <c r="M624" s="9">
        <v>0.2</v>
      </c>
      <c r="N624" s="7" t="s">
        <v>9</v>
      </c>
      <c r="O624" s="9" t="s">
        <v>1583</v>
      </c>
      <c r="P624" s="9" t="s">
        <v>1566</v>
      </c>
      <c r="Q624" s="9"/>
      <c r="R624" s="11">
        <v>392557936</v>
      </c>
      <c r="S624" s="11">
        <v>100651016</v>
      </c>
      <c r="T624" s="11">
        <v>261399486</v>
      </c>
      <c r="U624" s="11">
        <v>0</v>
      </c>
      <c r="V624" s="11">
        <v>5045576</v>
      </c>
      <c r="W624" s="11">
        <v>19534447</v>
      </c>
      <c r="X624" s="11">
        <v>5927411</v>
      </c>
      <c r="Y624" s="11"/>
      <c r="Z624" s="11">
        <v>0</v>
      </c>
      <c r="AA624" s="9"/>
      <c r="AB624" s="28">
        <f t="shared" si="127"/>
        <v>125231039</v>
      </c>
      <c r="AC624" s="14">
        <f t="shared" si="134"/>
        <v>0.80372259787767153</v>
      </c>
      <c r="AD624" s="14">
        <f t="shared" si="128"/>
        <v>4.0290139252138604E-2</v>
      </c>
      <c r="AE624" s="9">
        <f t="shared" si="133"/>
        <v>7.9973923619309946E-3</v>
      </c>
      <c r="AF624" s="9">
        <f t="shared" si="129"/>
        <v>4.0090455682973271E-4</v>
      </c>
      <c r="AG624" s="26">
        <f t="shared" si="132"/>
        <v>9.9504386003940824E-3</v>
      </c>
    </row>
    <row r="625" spans="1:33" x14ac:dyDescent="0.2">
      <c r="A625" s="6" t="s">
        <v>1469</v>
      </c>
      <c r="B625" s="6" t="s">
        <v>1036</v>
      </c>
      <c r="C625" s="6" t="s">
        <v>60</v>
      </c>
      <c r="D625" s="7" t="s">
        <v>1037</v>
      </c>
      <c r="E625" s="7" t="s">
        <v>1159</v>
      </c>
      <c r="F625" s="7" t="s">
        <v>1160</v>
      </c>
      <c r="G625" s="7" t="s">
        <v>1166</v>
      </c>
      <c r="H625" s="7" t="s">
        <v>495</v>
      </c>
      <c r="I625" s="7" t="s">
        <v>81</v>
      </c>
      <c r="J625" s="7" t="s">
        <v>30</v>
      </c>
      <c r="K625" s="11">
        <v>85788594.4119028</v>
      </c>
      <c r="L625" s="9" t="s">
        <v>1489</v>
      </c>
      <c r="M625" s="9">
        <v>0</v>
      </c>
      <c r="N625" s="7"/>
      <c r="O625" s="9" t="s">
        <v>1604</v>
      </c>
      <c r="P625" s="9">
        <v>8.4999999999999995E-4</v>
      </c>
      <c r="Q625" s="9">
        <v>0.01</v>
      </c>
      <c r="R625" s="11">
        <v>503085.73</v>
      </c>
      <c r="S625" s="11">
        <v>429660.63</v>
      </c>
      <c r="T625" s="11">
        <v>0</v>
      </c>
      <c r="U625" s="11">
        <v>0</v>
      </c>
      <c r="V625" s="11">
        <v>34372.9</v>
      </c>
      <c r="W625" s="11">
        <v>38637.68</v>
      </c>
      <c r="X625" s="11">
        <v>414.52</v>
      </c>
      <c r="Y625" s="11"/>
      <c r="Z625" s="11">
        <v>0</v>
      </c>
      <c r="AA625" s="9">
        <v>1.89680965973411E-2</v>
      </c>
      <c r="AB625" s="28">
        <f t="shared" si="127"/>
        <v>502671.21</v>
      </c>
      <c r="AC625" s="14">
        <f t="shared" si="134"/>
        <v>0.85475480085680655</v>
      </c>
      <c r="AD625" s="14">
        <f t="shared" si="128"/>
        <v>6.8380482741392731E-2</v>
      </c>
      <c r="AE625" s="9">
        <f t="shared" si="133"/>
        <v>5.0083654236953721E-3</v>
      </c>
      <c r="AF625" s="9">
        <f t="shared" si="129"/>
        <v>4.006698120610647E-4</v>
      </c>
      <c r="AG625" s="26">
        <f t="shared" si="132"/>
        <v>2.4827514314182217E-2</v>
      </c>
    </row>
    <row r="626" spans="1:33" x14ac:dyDescent="0.2">
      <c r="A626" s="6" t="s">
        <v>1469</v>
      </c>
      <c r="B626" s="6" t="s">
        <v>1038</v>
      </c>
      <c r="C626" s="6" t="s">
        <v>60</v>
      </c>
      <c r="D626" s="7" t="s">
        <v>1039</v>
      </c>
      <c r="E626" s="7" t="s">
        <v>1159</v>
      </c>
      <c r="F626" s="7" t="s">
        <v>1160</v>
      </c>
      <c r="G626" s="7" t="s">
        <v>1166</v>
      </c>
      <c r="H626" s="7" t="s">
        <v>495</v>
      </c>
      <c r="I626" s="7" t="s">
        <v>81</v>
      </c>
      <c r="J626" s="7" t="s">
        <v>27</v>
      </c>
      <c r="K626" s="11">
        <v>239552121.41032401</v>
      </c>
      <c r="L626" s="9" t="s">
        <v>1489</v>
      </c>
      <c r="M626" s="9">
        <v>0</v>
      </c>
      <c r="N626" s="7"/>
      <c r="O626" s="9" t="s">
        <v>1604</v>
      </c>
      <c r="P626" s="9">
        <v>8.4999999999999995E-4</v>
      </c>
      <c r="Q626" s="9">
        <v>0.01</v>
      </c>
      <c r="R626" s="11">
        <v>1386177.59</v>
      </c>
      <c r="S626" s="11">
        <v>1198588.1000000001</v>
      </c>
      <c r="T626" s="11">
        <v>0</v>
      </c>
      <c r="U626" s="11">
        <v>0</v>
      </c>
      <c r="V626" s="11">
        <v>95887.05</v>
      </c>
      <c r="W626" s="11">
        <v>91337.25</v>
      </c>
      <c r="X626" s="11">
        <v>365.19</v>
      </c>
      <c r="Y626" s="11"/>
      <c r="Z626" s="11">
        <v>0</v>
      </c>
      <c r="AA626" s="9">
        <v>1.92514220355691E-2</v>
      </c>
      <c r="AB626" s="28">
        <f t="shared" si="127"/>
        <v>1385812.4000000001</v>
      </c>
      <c r="AC626" s="14">
        <f t="shared" si="134"/>
        <v>0.86489924610286351</v>
      </c>
      <c r="AD626" s="14">
        <f t="shared" si="128"/>
        <v>6.9191941131425863E-2</v>
      </c>
      <c r="AE626" s="9">
        <f t="shared" si="133"/>
        <v>5.0034543336268883E-3</v>
      </c>
      <c r="AF626" s="9">
        <f t="shared" si="129"/>
        <v>4.002763550390648E-4</v>
      </c>
      <c r="AG626" s="26">
        <f t="shared" si="132"/>
        <v>2.5036436135386943E-2</v>
      </c>
    </row>
    <row r="627" spans="1:33" x14ac:dyDescent="0.2">
      <c r="A627" s="6" t="s">
        <v>1469</v>
      </c>
      <c r="B627" s="6" t="s">
        <v>1018</v>
      </c>
      <c r="C627" s="6" t="s">
        <v>60</v>
      </c>
      <c r="D627" s="7" t="s">
        <v>1019</v>
      </c>
      <c r="E627" s="7" t="s">
        <v>1159</v>
      </c>
      <c r="F627" s="7" t="s">
        <v>1160</v>
      </c>
      <c r="G627" s="7" t="s">
        <v>1161</v>
      </c>
      <c r="H627" s="7" t="s">
        <v>269</v>
      </c>
      <c r="I627" s="7" t="s">
        <v>81</v>
      </c>
      <c r="J627" s="7" t="s">
        <v>8</v>
      </c>
      <c r="K627" s="11">
        <v>421872447411.34003</v>
      </c>
      <c r="L627" s="9" t="s">
        <v>1484</v>
      </c>
      <c r="M627" s="9">
        <v>0</v>
      </c>
      <c r="N627" s="7"/>
      <c r="O627" s="9" t="s">
        <v>1511</v>
      </c>
      <c r="P627" s="9">
        <v>9.5E-4</v>
      </c>
      <c r="Q627" s="9" t="s">
        <v>1171</v>
      </c>
      <c r="R627" s="11">
        <v>18427020034</v>
      </c>
      <c r="S627" s="11">
        <v>7659074539</v>
      </c>
      <c r="T627" s="11">
        <v>0</v>
      </c>
      <c r="U627" s="11">
        <v>0</v>
      </c>
      <c r="V627" s="11">
        <v>481531578</v>
      </c>
      <c r="W627" s="11">
        <v>1179593093</v>
      </c>
      <c r="X627" s="11">
        <v>18728711</v>
      </c>
      <c r="Y627" s="11"/>
      <c r="Z627" s="11">
        <v>9088092113</v>
      </c>
      <c r="AA627" s="9">
        <v>0</v>
      </c>
      <c r="AB627" s="28">
        <f t="shared" si="127"/>
        <v>9320199210</v>
      </c>
      <c r="AC627" s="14">
        <f t="shared" si="134"/>
        <v>0.82177154870062052</v>
      </c>
      <c r="AD627" s="14">
        <f t="shared" si="128"/>
        <v>5.166537400652834E-2</v>
      </c>
      <c r="AE627" s="9">
        <f t="shared" si="133"/>
        <v>1.815495319971001E-2</v>
      </c>
      <c r="AF627" s="9">
        <f t="shared" si="129"/>
        <v>1.1414150911128128E-3</v>
      </c>
      <c r="AG627" s="26">
        <f t="shared" si="132"/>
        <v>2.2092457725527849E-2</v>
      </c>
    </row>
    <row r="628" spans="1:33" x14ac:dyDescent="0.2">
      <c r="A628" s="6" t="s">
        <v>1469</v>
      </c>
      <c r="B628" s="6" t="s">
        <v>1175</v>
      </c>
      <c r="C628" s="6" t="s">
        <v>60</v>
      </c>
      <c r="D628" s="7" t="s">
        <v>1040</v>
      </c>
      <c r="E628" s="7" t="s">
        <v>1159</v>
      </c>
      <c r="F628" s="7" t="s">
        <v>1160</v>
      </c>
      <c r="G628" s="7" t="s">
        <v>1166</v>
      </c>
      <c r="H628" s="7" t="s">
        <v>495</v>
      </c>
      <c r="I628" s="7" t="s">
        <v>81</v>
      </c>
      <c r="J628" s="7" t="s">
        <v>8</v>
      </c>
      <c r="K628" s="11">
        <v>2266737830.8380599</v>
      </c>
      <c r="L628" s="9" t="s">
        <v>1486</v>
      </c>
      <c r="M628" s="9">
        <v>0</v>
      </c>
      <c r="N628" s="7"/>
      <c r="O628" s="9" t="s">
        <v>1604</v>
      </c>
      <c r="P628" s="9">
        <v>8.4999999999999995E-4</v>
      </c>
      <c r="Q628" s="9">
        <v>0.01</v>
      </c>
      <c r="R628" s="11">
        <v>11193160</v>
      </c>
      <c r="S628" s="11">
        <v>6795616</v>
      </c>
      <c r="T628" s="11">
        <v>0</v>
      </c>
      <c r="U628" s="11">
        <v>0</v>
      </c>
      <c r="V628" s="11">
        <v>906086</v>
      </c>
      <c r="W628" s="11">
        <v>3100888</v>
      </c>
      <c r="X628" s="11">
        <v>390570</v>
      </c>
      <c r="Y628" s="11"/>
      <c r="Z628" s="11">
        <v>0</v>
      </c>
      <c r="AA628" s="9">
        <v>9.5009373829132403E-3</v>
      </c>
      <c r="AB628" s="28">
        <f t="shared" si="127"/>
        <v>10802590</v>
      </c>
      <c r="AC628" s="14">
        <f t="shared" si="134"/>
        <v>0.62907284271642261</v>
      </c>
      <c r="AD628" s="14">
        <f t="shared" si="128"/>
        <v>8.387673696770867E-2</v>
      </c>
      <c r="AE628" s="9">
        <f t="shared" si="133"/>
        <v>2.9979717581576342E-3</v>
      </c>
      <c r="AF628" s="9">
        <f t="shared" si="129"/>
        <v>3.9973127358314801E-4</v>
      </c>
      <c r="AG628" s="26">
        <f t="shared" si="132"/>
        <v>1.4266636288642474E-2</v>
      </c>
    </row>
    <row r="629" spans="1:33" x14ac:dyDescent="0.2">
      <c r="A629" s="6" t="s">
        <v>1469</v>
      </c>
      <c r="B629" s="6" t="s">
        <v>1167</v>
      </c>
      <c r="C629" s="6" t="s">
        <v>60</v>
      </c>
      <c r="D629" s="7" t="s">
        <v>1168</v>
      </c>
      <c r="E629" s="7" t="s">
        <v>1159</v>
      </c>
      <c r="F629" s="7" t="s">
        <v>1160</v>
      </c>
      <c r="G629" s="7" t="s">
        <v>1166</v>
      </c>
      <c r="H629" s="7" t="s">
        <v>495</v>
      </c>
      <c r="I629" s="7" t="s">
        <v>81</v>
      </c>
      <c r="J629" s="7" t="s">
        <v>27</v>
      </c>
      <c r="K629" s="11">
        <v>5805752.33724696</v>
      </c>
      <c r="L629" s="9" t="s">
        <v>1489</v>
      </c>
      <c r="M629" s="9">
        <v>0</v>
      </c>
      <c r="N629" s="7"/>
      <c r="O629" s="9" t="s">
        <v>1604</v>
      </c>
      <c r="P629" s="9">
        <v>8.4999999999999995E-4</v>
      </c>
      <c r="Q629" s="9">
        <v>0.01</v>
      </c>
      <c r="R629" s="11">
        <v>42259.23</v>
      </c>
      <c r="S629" s="11">
        <v>29322.39</v>
      </c>
      <c r="T629" s="11">
        <v>0</v>
      </c>
      <c r="U629" s="11">
        <v>0</v>
      </c>
      <c r="V629" s="11">
        <v>2345.5500000000002</v>
      </c>
      <c r="W629" s="11">
        <v>10225.66</v>
      </c>
      <c r="X629" s="11">
        <v>365.63</v>
      </c>
      <c r="Y629" s="11"/>
      <c r="Z629" s="11">
        <v>0</v>
      </c>
      <c r="AA629" s="9">
        <v>5.4262792323412001E-3</v>
      </c>
      <c r="AB629" s="28">
        <f t="shared" si="127"/>
        <v>41893.599999999999</v>
      </c>
      <c r="AC629" s="14">
        <f t="shared" si="134"/>
        <v>0.69992528691733347</v>
      </c>
      <c r="AD629" s="14">
        <f t="shared" si="128"/>
        <v>5.5988265510722411E-2</v>
      </c>
      <c r="AE629" s="9">
        <f t="shared" si="133"/>
        <v>5.0505754115416565E-3</v>
      </c>
      <c r="AF629" s="9">
        <f t="shared" si="129"/>
        <v>4.0400448792003425E-4</v>
      </c>
      <c r="AG629" s="26">
        <f t="shared" si="132"/>
        <v>1.2642157135232524E-2</v>
      </c>
    </row>
    <row r="630" spans="1:33" x14ac:dyDescent="0.2">
      <c r="A630" s="6" t="s">
        <v>1469</v>
      </c>
      <c r="B630" s="6" t="s">
        <v>1169</v>
      </c>
      <c r="C630" s="6" t="s">
        <v>70</v>
      </c>
      <c r="D630" s="7" t="s">
        <v>1170</v>
      </c>
      <c r="E630" s="7" t="s">
        <v>1159</v>
      </c>
      <c r="F630" s="7" t="s">
        <v>1160</v>
      </c>
      <c r="G630" s="7" t="s">
        <v>1161</v>
      </c>
      <c r="H630" s="7" t="s">
        <v>269</v>
      </c>
      <c r="I630" s="7" t="s">
        <v>81</v>
      </c>
      <c r="J630" s="7" t="s">
        <v>8</v>
      </c>
      <c r="K630" s="11">
        <v>387919085.35627502</v>
      </c>
      <c r="L630" s="9" t="s">
        <v>1490</v>
      </c>
      <c r="M630" s="9" t="s">
        <v>1046</v>
      </c>
      <c r="N630" s="7" t="s">
        <v>466</v>
      </c>
      <c r="O630" s="9" t="s">
        <v>1512</v>
      </c>
      <c r="P630" s="9">
        <v>9.5E-4</v>
      </c>
      <c r="Q630" s="9">
        <v>0.03</v>
      </c>
      <c r="R630" s="11">
        <v>14716714.2779276</v>
      </c>
      <c r="S630" s="11">
        <v>2333712</v>
      </c>
      <c r="T630" s="11">
        <v>1239693</v>
      </c>
      <c r="U630" s="11">
        <v>0</v>
      </c>
      <c r="V630" s="11">
        <v>444591.68085630098</v>
      </c>
      <c r="W630" s="11">
        <v>1356431.2423572321</v>
      </c>
      <c r="X630" s="11">
        <v>311351.68287764001</v>
      </c>
      <c r="Y630" s="11"/>
      <c r="Z630" s="11">
        <v>9030934.6718364395</v>
      </c>
      <c r="AA630" s="9"/>
      <c r="AB630" s="28">
        <f t="shared" si="127"/>
        <v>4134734.9232135331</v>
      </c>
      <c r="AC630" s="14">
        <f t="shared" si="134"/>
        <v>0.56441635155325254</v>
      </c>
      <c r="AD630" s="14">
        <f t="shared" si="128"/>
        <v>0.10752604196226502</v>
      </c>
      <c r="AE630" s="9">
        <f t="shared" si="133"/>
        <v>6.0159762385927932E-3</v>
      </c>
      <c r="AF630" s="9">
        <f t="shared" si="129"/>
        <v>1.1460938573001026E-3</v>
      </c>
      <c r="AG630" s="26">
        <f t="shared" si="132"/>
        <v>1.0658756115121494E-2</v>
      </c>
    </row>
    <row r="631" spans="1:33" x14ac:dyDescent="0.2">
      <c r="A631" s="6" t="s">
        <v>1469</v>
      </c>
      <c r="B631" s="6" t="s">
        <v>1044</v>
      </c>
      <c r="C631" s="6" t="s">
        <v>60</v>
      </c>
      <c r="D631" s="7" t="s">
        <v>1045</v>
      </c>
      <c r="E631" s="7" t="s">
        <v>1159</v>
      </c>
      <c r="F631" s="7" t="s">
        <v>1160</v>
      </c>
      <c r="G631" s="7" t="s">
        <v>1161</v>
      </c>
      <c r="H631" s="7" t="s">
        <v>269</v>
      </c>
      <c r="I631" s="7" t="s">
        <v>81</v>
      </c>
      <c r="J631" s="7" t="s">
        <v>8</v>
      </c>
      <c r="K631" s="11">
        <v>46998112742.732796</v>
      </c>
      <c r="L631" s="9" t="s">
        <v>1487</v>
      </c>
      <c r="M631" s="9" t="s">
        <v>1046</v>
      </c>
      <c r="N631" s="7" t="s">
        <v>466</v>
      </c>
      <c r="O631" s="9" t="s">
        <v>1512</v>
      </c>
      <c r="P631" s="9">
        <v>9.5E-4</v>
      </c>
      <c r="Q631" s="9">
        <v>0.03</v>
      </c>
      <c r="R631" s="11">
        <v>2294907249.7220697</v>
      </c>
      <c r="S631" s="11">
        <v>822474253</v>
      </c>
      <c r="T631" s="11">
        <v>122371797</v>
      </c>
      <c r="U631" s="11">
        <v>0</v>
      </c>
      <c r="V631" s="11">
        <v>53864248.319143698</v>
      </c>
      <c r="W631" s="11">
        <v>164337643.75764292</v>
      </c>
      <c r="X631" s="11">
        <v>37721633.3171224</v>
      </c>
      <c r="Y631" s="11"/>
      <c r="Z631" s="11">
        <v>1094137674.32816</v>
      </c>
      <c r="AA631" s="9"/>
      <c r="AB631" s="28">
        <f t="shared" si="127"/>
        <v>1040676145.0767865</v>
      </c>
      <c r="AC631" s="14">
        <f t="shared" si="134"/>
        <v>0.79032680521307963</v>
      </c>
      <c r="AD631" s="14">
        <f t="shared" si="128"/>
        <v>5.175889595813625E-2</v>
      </c>
      <c r="AE631" s="9">
        <f t="shared" si="133"/>
        <v>1.7500154899883234E-2</v>
      </c>
      <c r="AF631" s="9">
        <f t="shared" si="129"/>
        <v>1.1460938573001017E-3</v>
      </c>
      <c r="AG631" s="26">
        <f t="shared" si="132"/>
        <v>2.2142934776411927E-2</v>
      </c>
    </row>
    <row r="632" spans="1:33" x14ac:dyDescent="0.2">
      <c r="A632" s="6" t="s">
        <v>1469</v>
      </c>
      <c r="B632" s="6" t="s">
        <v>1020</v>
      </c>
      <c r="C632" s="6" t="s">
        <v>60</v>
      </c>
      <c r="D632" s="7" t="s">
        <v>1021</v>
      </c>
      <c r="E632" s="7" t="s">
        <v>1163</v>
      </c>
      <c r="F632" s="7" t="s">
        <v>1164</v>
      </c>
      <c r="G632" s="7" t="s">
        <v>1165</v>
      </c>
      <c r="H632" s="7" t="s">
        <v>1172</v>
      </c>
      <c r="I632" s="7" t="s">
        <v>81</v>
      </c>
      <c r="J632" s="7" t="s">
        <v>8</v>
      </c>
      <c r="K632" s="11">
        <v>2462648746.2052402</v>
      </c>
      <c r="L632" s="9" t="s">
        <v>1485</v>
      </c>
      <c r="M632" s="9">
        <v>0</v>
      </c>
      <c r="N632" s="7"/>
      <c r="O632" s="9">
        <v>0</v>
      </c>
      <c r="P632" s="9">
        <v>7.5000000000000002E-4</v>
      </c>
      <c r="Q632" s="9">
        <v>0.01</v>
      </c>
      <c r="R632" s="11">
        <v>39872592</v>
      </c>
      <c r="S632" s="11">
        <v>39163664</v>
      </c>
      <c r="T632" s="11">
        <v>0</v>
      </c>
      <c r="U632" s="11">
        <v>0</v>
      </c>
      <c r="V632" s="11">
        <v>0</v>
      </c>
      <c r="W632" s="11">
        <v>593925</v>
      </c>
      <c r="X632" s="11">
        <v>115003</v>
      </c>
      <c r="Y632" s="11"/>
      <c r="Z632" s="11">
        <v>0</v>
      </c>
      <c r="AA632" s="9"/>
      <c r="AB632" s="28">
        <f t="shared" si="127"/>
        <v>39757589</v>
      </c>
      <c r="AC632" s="14">
        <f t="shared" si="134"/>
        <v>0.98506134262819611</v>
      </c>
      <c r="AD632" s="14">
        <f t="shared" si="128"/>
        <v>0</v>
      </c>
      <c r="AE632" s="9">
        <f t="shared" si="133"/>
        <v>1.5903065372334692E-2</v>
      </c>
      <c r="AF632" s="9">
        <f t="shared" si="129"/>
        <v>0</v>
      </c>
      <c r="AG632" s="26">
        <f t="shared" si="132"/>
        <v>1.6144238621631894E-2</v>
      </c>
    </row>
    <row r="633" spans="1:33" x14ac:dyDescent="0.2">
      <c r="A633" s="6" t="s">
        <v>1469</v>
      </c>
      <c r="B633" s="6" t="s">
        <v>1022</v>
      </c>
      <c r="C633" s="6" t="s">
        <v>60</v>
      </c>
      <c r="D633" s="7" t="s">
        <v>1023</v>
      </c>
      <c r="E633" s="7" t="s">
        <v>1163</v>
      </c>
      <c r="F633" s="7" t="s">
        <v>1164</v>
      </c>
      <c r="G633" s="7" t="s">
        <v>1165</v>
      </c>
      <c r="H633" s="7" t="s">
        <v>1172</v>
      </c>
      <c r="I633" s="7" t="s">
        <v>81</v>
      </c>
      <c r="J633" s="7" t="s">
        <v>8</v>
      </c>
      <c r="K633" s="11">
        <v>1317611723.1093102</v>
      </c>
      <c r="L633" s="9" t="s">
        <v>1485</v>
      </c>
      <c r="M633" s="9">
        <v>0</v>
      </c>
      <c r="N633" s="7"/>
      <c r="O633" s="9">
        <v>0</v>
      </c>
      <c r="P633" s="9">
        <v>7.5000000000000002E-4</v>
      </c>
      <c r="Q633" s="9">
        <v>0.01</v>
      </c>
      <c r="R633" s="11">
        <v>23461054</v>
      </c>
      <c r="S633" s="11">
        <v>22942075</v>
      </c>
      <c r="T633" s="11">
        <v>0</v>
      </c>
      <c r="U633" s="11">
        <v>0</v>
      </c>
      <c r="V633" s="11">
        <v>0</v>
      </c>
      <c r="W633" s="11">
        <v>362095</v>
      </c>
      <c r="X633" s="11">
        <v>156884</v>
      </c>
      <c r="Y633" s="11"/>
      <c r="Z633" s="11">
        <v>0</v>
      </c>
      <c r="AA633" s="9"/>
      <c r="AB633" s="28">
        <f t="shared" si="127"/>
        <v>23304170</v>
      </c>
      <c r="AC633" s="14">
        <f t="shared" si="134"/>
        <v>0.98446222285539453</v>
      </c>
      <c r="AD633" s="14">
        <f t="shared" si="128"/>
        <v>0</v>
      </c>
      <c r="AE633" s="9">
        <f t="shared" si="133"/>
        <v>1.7411863144220604E-2</v>
      </c>
      <c r="AF633" s="9">
        <f t="shared" si="129"/>
        <v>0</v>
      </c>
      <c r="AG633" s="26">
        <f t="shared" si="132"/>
        <v>1.76866747549928E-2</v>
      </c>
    </row>
    <row r="634" spans="1:33" x14ac:dyDescent="0.2">
      <c r="A634" s="6" t="s">
        <v>1469</v>
      </c>
      <c r="B634" s="6" t="s">
        <v>1024</v>
      </c>
      <c r="C634" s="6" t="s">
        <v>60</v>
      </c>
      <c r="D634" s="7" t="s">
        <v>1025</v>
      </c>
      <c r="E634" s="7" t="s">
        <v>1163</v>
      </c>
      <c r="F634" s="7" t="s">
        <v>1164</v>
      </c>
      <c r="G634" s="7" t="s">
        <v>1165</v>
      </c>
      <c r="H634" s="7" t="s">
        <v>1172</v>
      </c>
      <c r="I634" s="7" t="s">
        <v>81</v>
      </c>
      <c r="J634" s="7" t="s">
        <v>8</v>
      </c>
      <c r="K634" s="11">
        <v>1136150017.6315799</v>
      </c>
      <c r="L634" s="9" t="s">
        <v>1485</v>
      </c>
      <c r="M634" s="9">
        <v>0</v>
      </c>
      <c r="N634" s="7"/>
      <c r="O634" s="9">
        <v>0</v>
      </c>
      <c r="P634" s="9">
        <v>7.5000000000000002E-4</v>
      </c>
      <c r="Q634" s="9">
        <v>0.01</v>
      </c>
      <c r="R634" s="11">
        <v>20139604</v>
      </c>
      <c r="S634" s="11">
        <v>19646125</v>
      </c>
      <c r="T634" s="11">
        <v>0</v>
      </c>
      <c r="U634" s="11">
        <v>0</v>
      </c>
      <c r="V634" s="11">
        <v>0</v>
      </c>
      <c r="W634" s="11">
        <v>317777</v>
      </c>
      <c r="X634" s="11">
        <v>175702</v>
      </c>
      <c r="Y634" s="11"/>
      <c r="Z634" s="11">
        <v>0</v>
      </c>
      <c r="AA634" s="9"/>
      <c r="AB634" s="28">
        <f t="shared" si="127"/>
        <v>19963902</v>
      </c>
      <c r="AC634" s="14">
        <f t="shared" si="134"/>
        <v>0.98408242036050864</v>
      </c>
      <c r="AD634" s="14">
        <f t="shared" si="128"/>
        <v>0</v>
      </c>
      <c r="AE634" s="9">
        <f t="shared" si="133"/>
        <v>1.7291840597735801E-2</v>
      </c>
      <c r="AF634" s="9">
        <f t="shared" si="129"/>
        <v>0</v>
      </c>
      <c r="AG634" s="26">
        <f t="shared" si="132"/>
        <v>1.7571536936307745E-2</v>
      </c>
    </row>
    <row r="635" spans="1:33" x14ac:dyDescent="0.2">
      <c r="A635" s="6" t="s">
        <v>1469</v>
      </c>
      <c r="B635" s="6" t="s">
        <v>1026</v>
      </c>
      <c r="C635" s="6" t="s">
        <v>60</v>
      </c>
      <c r="D635" s="7" t="s">
        <v>1027</v>
      </c>
      <c r="E635" s="7" t="s">
        <v>1163</v>
      </c>
      <c r="F635" s="7" t="s">
        <v>1164</v>
      </c>
      <c r="G635" s="7" t="s">
        <v>1165</v>
      </c>
      <c r="H635" s="7" t="s">
        <v>1172</v>
      </c>
      <c r="I635" s="7" t="s">
        <v>81</v>
      </c>
      <c r="J635" s="7" t="s">
        <v>8</v>
      </c>
      <c r="K635" s="11">
        <v>1106571700.0485799</v>
      </c>
      <c r="L635" s="9" t="s">
        <v>1485</v>
      </c>
      <c r="M635" s="9">
        <v>0</v>
      </c>
      <c r="N635" s="7"/>
      <c r="O635" s="9">
        <v>0</v>
      </c>
      <c r="P635" s="9">
        <v>7.5000000000000002E-4</v>
      </c>
      <c r="Q635" s="9">
        <v>0.01</v>
      </c>
      <c r="R635" s="11">
        <v>19298422</v>
      </c>
      <c r="S635" s="11">
        <v>18868675</v>
      </c>
      <c r="T635" s="11">
        <v>0</v>
      </c>
      <c r="U635" s="11">
        <v>0</v>
      </c>
      <c r="V635" s="11">
        <v>0</v>
      </c>
      <c r="W635" s="11">
        <v>310760</v>
      </c>
      <c r="X635" s="11">
        <v>118987</v>
      </c>
      <c r="Y635" s="11"/>
      <c r="Z635" s="11">
        <v>0</v>
      </c>
      <c r="AA635" s="9"/>
      <c r="AB635" s="28">
        <f t="shared" si="127"/>
        <v>19179435</v>
      </c>
      <c r="AC635" s="14">
        <f t="shared" si="134"/>
        <v>0.98379722864620356</v>
      </c>
      <c r="AD635" s="14">
        <f t="shared" si="128"/>
        <v>0</v>
      </c>
      <c r="AE635" s="9">
        <f t="shared" si="133"/>
        <v>1.7051470771547513E-2</v>
      </c>
      <c r="AF635" s="9">
        <f t="shared" si="129"/>
        <v>0</v>
      </c>
      <c r="AG635" s="26">
        <f t="shared" si="132"/>
        <v>1.7332302099500645E-2</v>
      </c>
    </row>
    <row r="636" spans="1:33" x14ac:dyDescent="0.2">
      <c r="A636" s="6" t="s">
        <v>1469</v>
      </c>
      <c r="B636" s="6" t="s">
        <v>1028</v>
      </c>
      <c r="C636" s="6" t="s">
        <v>60</v>
      </c>
      <c r="D636" s="7" t="s">
        <v>1029</v>
      </c>
      <c r="E636" s="7" t="s">
        <v>1163</v>
      </c>
      <c r="F636" s="7" t="s">
        <v>1164</v>
      </c>
      <c r="G636" s="7" t="s">
        <v>1165</v>
      </c>
      <c r="H636" s="7" t="s">
        <v>1172</v>
      </c>
      <c r="I636" s="7" t="s">
        <v>81</v>
      </c>
      <c r="J636" s="7" t="s">
        <v>8</v>
      </c>
      <c r="K636" s="11">
        <v>2161499467.19028</v>
      </c>
      <c r="L636" s="9" t="s">
        <v>1485</v>
      </c>
      <c r="M636" s="9">
        <v>0</v>
      </c>
      <c r="N636" s="7"/>
      <c r="O636" s="9">
        <v>0</v>
      </c>
      <c r="P636" s="9">
        <v>7.5000000000000002E-4</v>
      </c>
      <c r="Q636" s="9">
        <v>0.01</v>
      </c>
      <c r="R636" s="11">
        <v>39285122</v>
      </c>
      <c r="S636" s="11">
        <v>38530495</v>
      </c>
      <c r="T636" s="11">
        <v>0</v>
      </c>
      <c r="U636" s="11">
        <v>0</v>
      </c>
      <c r="V636" s="11">
        <v>0</v>
      </c>
      <c r="W636" s="11">
        <v>574925</v>
      </c>
      <c r="X636" s="11">
        <v>179702</v>
      </c>
      <c r="Y636" s="11"/>
      <c r="Z636" s="11">
        <v>0</v>
      </c>
      <c r="AA636" s="9"/>
      <c r="AB636" s="28">
        <f t="shared" si="127"/>
        <v>39105420</v>
      </c>
      <c r="AC636" s="14">
        <f t="shared" si="134"/>
        <v>0.9852980737708481</v>
      </c>
      <c r="AD636" s="14">
        <f t="shared" si="128"/>
        <v>0</v>
      </c>
      <c r="AE636" s="9">
        <f t="shared" si="133"/>
        <v>1.7825817486823423E-2</v>
      </c>
      <c r="AF636" s="9">
        <f t="shared" si="129"/>
        <v>0</v>
      </c>
      <c r="AG636" s="26">
        <f t="shared" si="132"/>
        <v>1.80918018225713E-2</v>
      </c>
    </row>
    <row r="637" spans="1:33" x14ac:dyDescent="0.2">
      <c r="A637" s="6" t="s">
        <v>1469</v>
      </c>
      <c r="B637" s="6" t="s">
        <v>1162</v>
      </c>
      <c r="C637" s="6" t="s">
        <v>60</v>
      </c>
      <c r="D637" s="7" t="s">
        <v>1041</v>
      </c>
      <c r="E637" s="7" t="s">
        <v>1163</v>
      </c>
      <c r="F637" s="7" t="s">
        <v>1164</v>
      </c>
      <c r="G637" s="7" t="s">
        <v>1165</v>
      </c>
      <c r="H637" s="7" t="s">
        <v>5</v>
      </c>
      <c r="I637" s="7" t="s">
        <v>81</v>
      </c>
      <c r="J637" s="7" t="s">
        <v>8</v>
      </c>
      <c r="K637" s="11">
        <v>1511874461.75</v>
      </c>
      <c r="L637" s="9" t="s">
        <v>1485</v>
      </c>
      <c r="M637" s="9">
        <v>0</v>
      </c>
      <c r="N637" s="7"/>
      <c r="O637" s="9">
        <v>0</v>
      </c>
      <c r="P637" s="9">
        <v>7.5000000000000002E-4</v>
      </c>
      <c r="Q637" s="9">
        <v>0.01</v>
      </c>
      <c r="R637" s="11">
        <v>14251296</v>
      </c>
      <c r="S637" s="11">
        <v>13831296</v>
      </c>
      <c r="T637" s="11">
        <v>0</v>
      </c>
      <c r="U637" s="11">
        <v>0</v>
      </c>
      <c r="V637" s="11">
        <v>0</v>
      </c>
      <c r="W637" s="11">
        <v>347507</v>
      </c>
      <c r="X637" s="11">
        <v>72493</v>
      </c>
      <c r="Y637" s="11"/>
      <c r="Z637" s="11">
        <v>0</v>
      </c>
      <c r="AA637" s="9"/>
      <c r="AB637" s="28">
        <f t="shared" si="127"/>
        <v>14178803</v>
      </c>
      <c r="AC637" s="14">
        <f t="shared" si="134"/>
        <v>0.97549109046793303</v>
      </c>
      <c r="AD637" s="14">
        <f t="shared" si="128"/>
        <v>0</v>
      </c>
      <c r="AE637" s="9">
        <f t="shared" si="133"/>
        <v>9.1484421160141997E-3</v>
      </c>
      <c r="AF637" s="9">
        <f t="shared" si="129"/>
        <v>0</v>
      </c>
      <c r="AG637" s="26">
        <f t="shared" si="132"/>
        <v>9.3782938720904027E-3</v>
      </c>
    </row>
    <row r="638" spans="1:33" x14ac:dyDescent="0.2">
      <c r="A638" s="6" t="s">
        <v>1469</v>
      </c>
      <c r="B638" s="6" t="s">
        <v>1173</v>
      </c>
      <c r="C638" s="6" t="s">
        <v>60</v>
      </c>
      <c r="D638" s="7" t="s">
        <v>1042</v>
      </c>
      <c r="E638" s="7" t="s">
        <v>1163</v>
      </c>
      <c r="F638" s="7" t="s">
        <v>1164</v>
      </c>
      <c r="G638" s="7" t="s">
        <v>1165</v>
      </c>
      <c r="H638" s="7" t="s">
        <v>1172</v>
      </c>
      <c r="I638" s="7" t="s">
        <v>81</v>
      </c>
      <c r="J638" s="7" t="s">
        <v>8</v>
      </c>
      <c r="K638" s="11">
        <v>1143119731.7044501</v>
      </c>
      <c r="L638" s="9" t="s">
        <v>1488</v>
      </c>
      <c r="M638" s="9">
        <v>0</v>
      </c>
      <c r="N638" s="7"/>
      <c r="O638" s="9">
        <v>0</v>
      </c>
      <c r="P638" s="9">
        <v>7.5000000000000002E-4</v>
      </c>
      <c r="Q638" s="9">
        <v>0.01</v>
      </c>
      <c r="R638" s="11">
        <v>17192746</v>
      </c>
      <c r="S638" s="11">
        <v>16783065</v>
      </c>
      <c r="T638" s="11">
        <v>0</v>
      </c>
      <c r="U638" s="11">
        <v>0</v>
      </c>
      <c r="V638" s="11">
        <v>0</v>
      </c>
      <c r="W638" s="11">
        <v>318990</v>
      </c>
      <c r="X638" s="11">
        <v>90691</v>
      </c>
      <c r="Y638" s="11"/>
      <c r="Z638" s="11">
        <v>0</v>
      </c>
      <c r="AA638" s="9"/>
      <c r="AB638" s="28">
        <f t="shared" si="127"/>
        <v>17102055</v>
      </c>
      <c r="AC638" s="14">
        <f t="shared" si="134"/>
        <v>0.98134785556472603</v>
      </c>
      <c r="AD638" s="14">
        <f t="shared" si="128"/>
        <v>0</v>
      </c>
      <c r="AE638" s="9">
        <f t="shared" si="133"/>
        <v>1.4681808505724583E-2</v>
      </c>
      <c r="AF638" s="9">
        <f t="shared" si="129"/>
        <v>0</v>
      </c>
      <c r="AG638" s="26">
        <f t="shared" si="132"/>
        <v>1.4960860639243765E-2</v>
      </c>
    </row>
    <row r="639" spans="1:33" x14ac:dyDescent="0.2">
      <c r="A639" s="6" t="s">
        <v>1469</v>
      </c>
      <c r="B639" s="6" t="s">
        <v>1030</v>
      </c>
      <c r="C639" s="6" t="s">
        <v>60</v>
      </c>
      <c r="D639" s="7" t="s">
        <v>1031</v>
      </c>
      <c r="E639" s="7" t="s">
        <v>1163</v>
      </c>
      <c r="F639" s="7" t="s">
        <v>1164</v>
      </c>
      <c r="G639" s="7" t="s">
        <v>1165</v>
      </c>
      <c r="H639" s="7" t="s">
        <v>1172</v>
      </c>
      <c r="I639" s="7" t="s">
        <v>81</v>
      </c>
      <c r="J639" s="7" t="s">
        <v>8</v>
      </c>
      <c r="K639" s="11">
        <v>1646698766.3510599</v>
      </c>
      <c r="L639" s="9" t="s">
        <v>1485</v>
      </c>
      <c r="M639" s="9">
        <v>0</v>
      </c>
      <c r="N639" s="7"/>
      <c r="O639" s="9">
        <v>0</v>
      </c>
      <c r="P639" s="9">
        <v>7.5000000000000002E-4</v>
      </c>
      <c r="Q639" s="9">
        <v>0.01</v>
      </c>
      <c r="R639" s="11">
        <v>21833303</v>
      </c>
      <c r="S639" s="11">
        <v>21394006</v>
      </c>
      <c r="T639" s="11">
        <v>0</v>
      </c>
      <c r="U639" s="11">
        <v>0</v>
      </c>
      <c r="V639" s="11">
        <v>0</v>
      </c>
      <c r="W639" s="11">
        <v>343242</v>
      </c>
      <c r="X639" s="11">
        <v>96055</v>
      </c>
      <c r="Y639" s="11"/>
      <c r="Z639" s="11">
        <v>0</v>
      </c>
      <c r="AA639" s="9"/>
      <c r="AB639" s="28">
        <f t="shared" si="127"/>
        <v>21737248</v>
      </c>
      <c r="AC639" s="14">
        <f t="shared" si="134"/>
        <v>0.98420950066908197</v>
      </c>
      <c r="AD639" s="14">
        <f t="shared" si="128"/>
        <v>0</v>
      </c>
      <c r="AE639" s="9">
        <f t="shared" si="133"/>
        <v>1.2992058072289227E-2</v>
      </c>
      <c r="AF639" s="9">
        <f t="shared" si="129"/>
        <v>0</v>
      </c>
      <c r="AG639" s="26">
        <f t="shared" si="132"/>
        <v>1.3200500567670817E-2</v>
      </c>
    </row>
    <row r="640" spans="1:33" x14ac:dyDescent="0.2">
      <c r="A640" s="6" t="s">
        <v>1469</v>
      </c>
      <c r="B640" s="6" t="s">
        <v>1032</v>
      </c>
      <c r="C640" s="6" t="s">
        <v>60</v>
      </c>
      <c r="D640" s="7" t="s">
        <v>1033</v>
      </c>
      <c r="E640" s="7" t="s">
        <v>1163</v>
      </c>
      <c r="F640" s="7" t="s">
        <v>1164</v>
      </c>
      <c r="G640" s="7" t="s">
        <v>1165</v>
      </c>
      <c r="H640" s="7" t="s">
        <v>1172</v>
      </c>
      <c r="I640" s="7" t="s">
        <v>81</v>
      </c>
      <c r="J640" s="7" t="s">
        <v>8</v>
      </c>
      <c r="K640" s="11">
        <v>3090685795.5506101</v>
      </c>
      <c r="L640" s="9" t="s">
        <v>1485</v>
      </c>
      <c r="M640" s="9">
        <v>0</v>
      </c>
      <c r="N640" s="7"/>
      <c r="O640" s="9">
        <v>0</v>
      </c>
      <c r="P640" s="9">
        <v>7.5000000000000002E-4</v>
      </c>
      <c r="Q640" s="9">
        <v>0.01</v>
      </c>
      <c r="R640" s="11">
        <v>53258785</v>
      </c>
      <c r="S640" s="11">
        <v>52370200</v>
      </c>
      <c r="T640" s="11">
        <v>0</v>
      </c>
      <c r="U640" s="11">
        <v>0</v>
      </c>
      <c r="V640" s="11">
        <v>0</v>
      </c>
      <c r="W640" s="11">
        <v>805145</v>
      </c>
      <c r="X640" s="11">
        <v>83440</v>
      </c>
      <c r="Y640" s="11"/>
      <c r="Z640" s="11">
        <v>0</v>
      </c>
      <c r="AA640" s="9"/>
      <c r="AB640" s="28">
        <f t="shared" ref="AB640:AB680" si="135">+S640+U640+V640+W640</f>
        <v>53175345</v>
      </c>
      <c r="AC640" s="14">
        <f t="shared" si="134"/>
        <v>0.98485867839691499</v>
      </c>
      <c r="AD640" s="14">
        <f t="shared" ref="AD640:AD680" si="136">+V640/AB640</f>
        <v>0</v>
      </c>
      <c r="AE640" s="9">
        <f t="shared" si="133"/>
        <v>1.6944524116748714E-2</v>
      </c>
      <c r="AF640" s="9">
        <f t="shared" si="129"/>
        <v>0</v>
      </c>
      <c r="AG640" s="26">
        <f t="shared" si="132"/>
        <v>1.7205031024684517E-2</v>
      </c>
    </row>
    <row r="641" spans="1:33" x14ac:dyDescent="0.2">
      <c r="A641" s="6" t="s">
        <v>1469</v>
      </c>
      <c r="B641" s="6" t="s">
        <v>1034</v>
      </c>
      <c r="C641" s="6" t="s">
        <v>60</v>
      </c>
      <c r="D641" s="7" t="s">
        <v>1035</v>
      </c>
      <c r="E641" s="7" t="s">
        <v>1163</v>
      </c>
      <c r="F641" s="7" t="s">
        <v>1164</v>
      </c>
      <c r="G641" s="7" t="s">
        <v>1165</v>
      </c>
      <c r="H641" s="7" t="s">
        <v>1172</v>
      </c>
      <c r="I641" s="7" t="s">
        <v>81</v>
      </c>
      <c r="J641" s="7" t="s">
        <v>8</v>
      </c>
      <c r="K641" s="11">
        <v>2137576594.3765202</v>
      </c>
      <c r="L641" s="9" t="s">
        <v>1485</v>
      </c>
      <c r="M641" s="9">
        <v>0</v>
      </c>
      <c r="N641" s="7"/>
      <c r="O641" s="9">
        <v>0</v>
      </c>
      <c r="P641" s="9">
        <v>7.5000000000000002E-4</v>
      </c>
      <c r="Q641" s="9">
        <v>0.01</v>
      </c>
      <c r="R641" s="11">
        <v>37911549</v>
      </c>
      <c r="S641" s="11">
        <v>37163205</v>
      </c>
      <c r="T641" s="11">
        <v>0</v>
      </c>
      <c r="U641" s="11">
        <v>0</v>
      </c>
      <c r="V641" s="11">
        <v>0</v>
      </c>
      <c r="W641" s="11">
        <v>568642</v>
      </c>
      <c r="X641" s="11">
        <v>179702</v>
      </c>
      <c r="Y641" s="11"/>
      <c r="Z641" s="11">
        <v>0</v>
      </c>
      <c r="AA641" s="9"/>
      <c r="AB641" s="28">
        <f t="shared" si="135"/>
        <v>37731847</v>
      </c>
      <c r="AC641" s="14">
        <f t="shared" si="134"/>
        <v>0.98492938869385327</v>
      </c>
      <c r="AD641" s="14">
        <f t="shared" si="136"/>
        <v>0</v>
      </c>
      <c r="AE641" s="9">
        <f t="shared" si="133"/>
        <v>1.7385671745175343E-2</v>
      </c>
      <c r="AF641" s="9">
        <f t="shared" si="129"/>
        <v>0</v>
      </c>
      <c r="AG641" s="26">
        <f t="shared" si="132"/>
        <v>1.7651693557678327E-2</v>
      </c>
    </row>
    <row r="642" spans="1:33" x14ac:dyDescent="0.2">
      <c r="A642" s="6" t="s">
        <v>1469</v>
      </c>
      <c r="B642" s="6" t="s">
        <v>1174</v>
      </c>
      <c r="C642" s="6" t="s">
        <v>60</v>
      </c>
      <c r="D642" s="7" t="s">
        <v>1043</v>
      </c>
      <c r="E642" s="7" t="s">
        <v>1163</v>
      </c>
      <c r="F642" s="7" t="s">
        <v>1164</v>
      </c>
      <c r="G642" s="7" t="s">
        <v>1165</v>
      </c>
      <c r="H642" s="7" t="s">
        <v>5</v>
      </c>
      <c r="I642" s="7" t="s">
        <v>81</v>
      </c>
      <c r="J642" s="7" t="s">
        <v>8</v>
      </c>
      <c r="K642" s="11">
        <v>3930218799.5454497</v>
      </c>
      <c r="L642" s="9" t="s">
        <v>1485</v>
      </c>
      <c r="M642" s="9">
        <v>0</v>
      </c>
      <c r="N642" s="7"/>
      <c r="O642" s="9">
        <v>0</v>
      </c>
      <c r="P642" s="9">
        <v>7.5000000000000002E-4</v>
      </c>
      <c r="Q642" s="9">
        <v>0.01</v>
      </c>
      <c r="R642" s="11">
        <v>5925867</v>
      </c>
      <c r="S642" s="11">
        <v>5820671</v>
      </c>
      <c r="T642" s="11">
        <v>0</v>
      </c>
      <c r="U642" s="11">
        <v>0</v>
      </c>
      <c r="V642" s="11">
        <v>0</v>
      </c>
      <c r="W642" s="11">
        <v>85000</v>
      </c>
      <c r="X642" s="11">
        <v>20196</v>
      </c>
      <c r="Y642" s="11"/>
      <c r="Z642" s="11">
        <v>0</v>
      </c>
      <c r="AA642" s="9"/>
      <c r="AB642" s="28">
        <f t="shared" si="135"/>
        <v>5905671</v>
      </c>
      <c r="AC642" s="14">
        <f t="shared" si="134"/>
        <v>0.98560705464290166</v>
      </c>
      <c r="AD642" s="14">
        <f t="shared" si="136"/>
        <v>0</v>
      </c>
      <c r="AE642" s="9">
        <f t="shared" si="133"/>
        <v>1.4810043147402356E-3</v>
      </c>
      <c r="AF642" s="9">
        <f t="shared" si="129"/>
        <v>0</v>
      </c>
      <c r="AG642" s="26">
        <f t="shared" si="132"/>
        <v>1.5026316093859765E-3</v>
      </c>
    </row>
    <row r="643" spans="1:33" x14ac:dyDescent="0.2">
      <c r="A643" s="6" t="s">
        <v>1470</v>
      </c>
      <c r="B643" s="6" t="s">
        <v>1047</v>
      </c>
      <c r="C643" s="6" t="s">
        <v>1047</v>
      </c>
      <c r="D643" s="7" t="s">
        <v>1048</v>
      </c>
      <c r="E643" s="7" t="s">
        <v>3</v>
      </c>
      <c r="F643" s="7" t="s">
        <v>4</v>
      </c>
      <c r="G643" s="7" t="s">
        <v>24</v>
      </c>
      <c r="H643" s="7" t="s">
        <v>173</v>
      </c>
      <c r="I643" s="7" t="s">
        <v>7</v>
      </c>
      <c r="J643" s="7" t="s">
        <v>27</v>
      </c>
      <c r="K643" s="11">
        <v>1582553</v>
      </c>
      <c r="L643" s="9" t="s">
        <v>1493</v>
      </c>
      <c r="M643" s="9">
        <v>0</v>
      </c>
      <c r="N643" s="7">
        <v>0</v>
      </c>
      <c r="O643" s="9" t="s">
        <v>1577</v>
      </c>
      <c r="P643" s="9">
        <v>2.9999999999999997E-4</v>
      </c>
      <c r="Q643" s="9" t="s">
        <v>1130</v>
      </c>
      <c r="R643" s="11">
        <v>12464.0917728319</v>
      </c>
      <c r="S643" s="11">
        <v>8026.91</v>
      </c>
      <c r="T643" s="11">
        <v>0</v>
      </c>
      <c r="U643" s="11">
        <v>0</v>
      </c>
      <c r="V643" s="11">
        <v>1279.94</v>
      </c>
      <c r="W643" s="11">
        <v>2382.85</v>
      </c>
      <c r="X643" s="11">
        <v>774.39</v>
      </c>
      <c r="Y643" s="11">
        <v>0</v>
      </c>
      <c r="Z643" s="11">
        <v>0</v>
      </c>
      <c r="AA643" s="9">
        <v>9.7000000000000003E-3</v>
      </c>
      <c r="AB643" s="28">
        <f t="shared" si="135"/>
        <v>11689.7</v>
      </c>
      <c r="AC643" s="14">
        <f t="shared" si="134"/>
        <v>0.68666518387982578</v>
      </c>
      <c r="AD643" s="14">
        <f t="shared" si="136"/>
        <v>0.10949297244582838</v>
      </c>
      <c r="AE643" s="9">
        <f t="shared" si="133"/>
        <v>5.0721271262321073E-3</v>
      </c>
      <c r="AF643" s="9">
        <f t="shared" si="129"/>
        <v>8.0878175959983654E-4</v>
      </c>
      <c r="AG643" s="26">
        <f t="shared" si="132"/>
        <v>1.7086608852910457E-2</v>
      </c>
    </row>
    <row r="644" spans="1:33" x14ac:dyDescent="0.2">
      <c r="A644" s="6" t="s">
        <v>1470</v>
      </c>
      <c r="B644" s="6" t="s">
        <v>1049</v>
      </c>
      <c r="C644" s="6" t="s">
        <v>1049</v>
      </c>
      <c r="D644" s="7" t="s">
        <v>1050</v>
      </c>
      <c r="E644" s="7" t="s">
        <v>3</v>
      </c>
      <c r="F644" s="7" t="s">
        <v>4</v>
      </c>
      <c r="G644" s="7" t="s">
        <v>16</v>
      </c>
      <c r="H644" s="7" t="s">
        <v>196</v>
      </c>
      <c r="I644" s="7" t="s">
        <v>81</v>
      </c>
      <c r="J644" s="7" t="s">
        <v>27</v>
      </c>
      <c r="K644" s="11">
        <v>8279308</v>
      </c>
      <c r="L644" s="9" t="s">
        <v>1491</v>
      </c>
      <c r="M644" s="9">
        <v>0</v>
      </c>
      <c r="N644" s="7"/>
      <c r="O644" s="9" t="s">
        <v>1513</v>
      </c>
      <c r="P644" s="9">
        <v>2.9999999999999997E-4</v>
      </c>
      <c r="Q644" s="9"/>
      <c r="R644" s="11">
        <v>35526.589999999997</v>
      </c>
      <c r="S644" s="11">
        <v>16726.43</v>
      </c>
      <c r="T644" s="11">
        <v>0</v>
      </c>
      <c r="U644" s="11">
        <v>0</v>
      </c>
      <c r="V644" s="11">
        <v>3335.06</v>
      </c>
      <c r="W644" s="11">
        <v>11270.730000000001</v>
      </c>
      <c r="X644" s="11">
        <v>4194.37</v>
      </c>
      <c r="Y644" s="11">
        <v>0</v>
      </c>
      <c r="Z644" s="11">
        <v>0</v>
      </c>
      <c r="AA644" s="9"/>
      <c r="AB644" s="28">
        <f t="shared" si="135"/>
        <v>31332.22</v>
      </c>
      <c r="AC644" s="14">
        <f t="shared" si="134"/>
        <v>0.53384120244272504</v>
      </c>
      <c r="AD644" s="14">
        <f t="shared" si="136"/>
        <v>0.10644186718974907</v>
      </c>
      <c r="AE644" s="9">
        <f t="shared" si="133"/>
        <v>2.0202690852907032E-3</v>
      </c>
      <c r="AF644" s="9">
        <f t="shared" ref="AF644:AF680" si="137">+V644/K644</f>
        <v>4.0281868967792961E-4</v>
      </c>
      <c r="AG644" s="26">
        <f t="shared" si="132"/>
        <v>3.7844008219044393E-3</v>
      </c>
    </row>
    <row r="645" spans="1:33" x14ac:dyDescent="0.2">
      <c r="A645" s="6" t="s">
        <v>1470</v>
      </c>
      <c r="B645" s="6" t="s">
        <v>1051</v>
      </c>
      <c r="C645" s="6" t="s">
        <v>1054</v>
      </c>
      <c r="D645" s="7" t="s">
        <v>1055</v>
      </c>
      <c r="E645" s="7" t="s">
        <v>3</v>
      </c>
      <c r="F645" s="7" t="s">
        <v>4</v>
      </c>
      <c r="G645" s="7" t="s">
        <v>5</v>
      </c>
      <c r="H645" s="7" t="s">
        <v>6</v>
      </c>
      <c r="I645" s="7" t="s">
        <v>81</v>
      </c>
      <c r="J645" s="7" t="s">
        <v>8</v>
      </c>
      <c r="K645" s="11">
        <v>1054251479.0000001</v>
      </c>
      <c r="L645" s="9" t="s">
        <v>1491</v>
      </c>
      <c r="M645" s="9">
        <v>0</v>
      </c>
      <c r="N645" s="7">
        <v>0</v>
      </c>
      <c r="O645" s="9" t="s">
        <v>1513</v>
      </c>
      <c r="P645" s="9">
        <v>2.9999999999999997E-4</v>
      </c>
      <c r="Q645" s="9">
        <v>0</v>
      </c>
      <c r="R645" s="11">
        <v>18879020.879999999</v>
      </c>
      <c r="S645" s="11">
        <v>13260392.0964</v>
      </c>
      <c r="T645" s="11">
        <v>0</v>
      </c>
      <c r="U645" s="11">
        <v>0</v>
      </c>
      <c r="V645" s="11">
        <v>1436264.9076</v>
      </c>
      <c r="W645" s="11">
        <v>2071586.7456</v>
      </c>
      <c r="X645" s="11">
        <v>2110777.1304000001</v>
      </c>
      <c r="Y645" s="11">
        <v>0</v>
      </c>
      <c r="Z645" s="11">
        <v>0</v>
      </c>
      <c r="AA645" s="9">
        <v>0</v>
      </c>
      <c r="AB645" s="28">
        <f t="shared" si="135"/>
        <v>16768243.749600001</v>
      </c>
      <c r="AC645" s="14">
        <f t="shared" si="134"/>
        <v>0.79080387275002018</v>
      </c>
      <c r="AD645" s="14">
        <f t="shared" si="136"/>
        <v>8.5653866263380243E-2</v>
      </c>
      <c r="AE645" s="9">
        <f t="shared" si="133"/>
        <v>1.2578016119055404E-2</v>
      </c>
      <c r="AF645" s="9">
        <f t="shared" si="137"/>
        <v>1.3623551270351122E-3</v>
      </c>
      <c r="AG645" s="26">
        <f t="shared" si="132"/>
        <v>1.5905354731401804E-2</v>
      </c>
    </row>
    <row r="646" spans="1:33" x14ac:dyDescent="0.2">
      <c r="A646" s="6" t="s">
        <v>1470</v>
      </c>
      <c r="B646" s="6" t="s">
        <v>1051</v>
      </c>
      <c r="C646" s="6" t="s">
        <v>1052</v>
      </c>
      <c r="D646" s="7" t="s">
        <v>1053</v>
      </c>
      <c r="E646" s="7" t="s">
        <v>3</v>
      </c>
      <c r="F646" s="7" t="s">
        <v>4</v>
      </c>
      <c r="G646" s="7" t="s">
        <v>5</v>
      </c>
      <c r="H646" s="7" t="s">
        <v>6</v>
      </c>
      <c r="I646" s="7" t="s">
        <v>81</v>
      </c>
      <c r="J646" s="7" t="s">
        <v>8</v>
      </c>
      <c r="K646" s="11">
        <v>1720739570</v>
      </c>
      <c r="L646" s="9" t="s">
        <v>1493</v>
      </c>
      <c r="M646" s="9">
        <v>0</v>
      </c>
      <c r="N646" s="7"/>
      <c r="O646" s="9" t="s">
        <v>1513</v>
      </c>
      <c r="P646" s="9">
        <v>2.9999999999999997E-4</v>
      </c>
      <c r="Q646" s="9"/>
      <c r="R646" s="11">
        <v>37369400</v>
      </c>
      <c r="S646" s="11">
        <v>26247807</v>
      </c>
      <c r="T646" s="11">
        <v>0</v>
      </c>
      <c r="U646" s="11">
        <v>0</v>
      </c>
      <c r="V646" s="11">
        <v>2842963</v>
      </c>
      <c r="W646" s="11">
        <v>4100528</v>
      </c>
      <c r="X646" s="11">
        <v>4178102</v>
      </c>
      <c r="Y646" s="11">
        <v>0</v>
      </c>
      <c r="Z646" s="11">
        <v>0</v>
      </c>
      <c r="AA646" s="9"/>
      <c r="AB646" s="28">
        <f t="shared" si="135"/>
        <v>33191298</v>
      </c>
      <c r="AC646" s="14">
        <f t="shared" si="134"/>
        <v>0.79080387275002018</v>
      </c>
      <c r="AD646" s="14">
        <f t="shared" si="136"/>
        <v>8.5653866263380243E-2</v>
      </c>
      <c r="AE646" s="9">
        <f t="shared" si="133"/>
        <v>1.5253794041593407E-2</v>
      </c>
      <c r="AF646" s="9">
        <f t="shared" si="137"/>
        <v>1.6521750586580629E-3</v>
      </c>
      <c r="AG646" s="26">
        <f t="shared" si="132"/>
        <v>1.9288972357391652E-2</v>
      </c>
    </row>
    <row r="647" spans="1:33" x14ac:dyDescent="0.2">
      <c r="A647" s="6" t="s">
        <v>1470</v>
      </c>
      <c r="B647" s="6" t="s">
        <v>1120</v>
      </c>
      <c r="C647" s="6" t="s">
        <v>1121</v>
      </c>
      <c r="D647" s="7" t="s">
        <v>1056</v>
      </c>
      <c r="E647" s="7" t="s">
        <v>3</v>
      </c>
      <c r="F647" s="7" t="s">
        <v>4</v>
      </c>
      <c r="G647" s="7" t="s">
        <v>5</v>
      </c>
      <c r="H647" s="7" t="s">
        <v>6</v>
      </c>
      <c r="I647" s="7" t="s">
        <v>81</v>
      </c>
      <c r="J647" s="7" t="s">
        <v>8</v>
      </c>
      <c r="K647" s="11">
        <v>1470839448</v>
      </c>
      <c r="L647" s="9" t="s">
        <v>1494</v>
      </c>
      <c r="M647" s="9">
        <v>0</v>
      </c>
      <c r="N647" s="7"/>
      <c r="O647" s="9" t="s">
        <v>1516</v>
      </c>
      <c r="P647" s="9">
        <v>2.9999999999999997E-4</v>
      </c>
      <c r="Q647" s="9"/>
      <c r="R647" s="11">
        <v>24953138</v>
      </c>
      <c r="S647" s="11">
        <v>17973226</v>
      </c>
      <c r="T647" s="11">
        <v>0</v>
      </c>
      <c r="U647" s="11">
        <v>0</v>
      </c>
      <c r="V647" s="11">
        <v>1531900</v>
      </c>
      <c r="W647" s="11">
        <v>3597650</v>
      </c>
      <c r="X647" s="11">
        <v>1850362</v>
      </c>
      <c r="Y647" s="11">
        <v>0</v>
      </c>
      <c r="Z647" s="11">
        <v>0</v>
      </c>
      <c r="AA647" s="9"/>
      <c r="AB647" s="28">
        <f t="shared" si="135"/>
        <v>23102776</v>
      </c>
      <c r="AC647" s="14">
        <f t="shared" si="134"/>
        <v>0.77796824069973236</v>
      </c>
      <c r="AD647" s="14">
        <f t="shared" si="136"/>
        <v>6.6308048868239905E-2</v>
      </c>
      <c r="AE647" s="9">
        <f t="shared" si="133"/>
        <v>1.2219706253078413E-2</v>
      </c>
      <c r="AF647" s="9">
        <f t="shared" si="137"/>
        <v>1.0415140837315917E-3</v>
      </c>
      <c r="AG647" s="26">
        <f t="shared" si="132"/>
        <v>1.5707204502445463E-2</v>
      </c>
    </row>
    <row r="648" spans="1:33" x14ac:dyDescent="0.2">
      <c r="A648" s="6" t="s">
        <v>1470</v>
      </c>
      <c r="B648" s="6" t="s">
        <v>1057</v>
      </c>
      <c r="C648" s="6" t="s">
        <v>1062</v>
      </c>
      <c r="D648" s="7" t="s">
        <v>1063</v>
      </c>
      <c r="E648" s="7" t="s">
        <v>3</v>
      </c>
      <c r="F648" s="7" t="s">
        <v>4</v>
      </c>
      <c r="G648" s="7" t="s">
        <v>1122</v>
      </c>
      <c r="H648" s="7" t="s">
        <v>269</v>
      </c>
      <c r="I648" s="7" t="s">
        <v>81</v>
      </c>
      <c r="J648" s="7" t="s">
        <v>8</v>
      </c>
      <c r="K648" s="11">
        <v>7724359307</v>
      </c>
      <c r="L648" s="9" t="s">
        <v>1493</v>
      </c>
      <c r="M648" s="9">
        <v>0</v>
      </c>
      <c r="N648" s="7">
        <v>0</v>
      </c>
      <c r="O648" s="9" t="s">
        <v>1514</v>
      </c>
      <c r="P648" s="9" t="s">
        <v>1578</v>
      </c>
      <c r="Q648" s="9">
        <v>0</v>
      </c>
      <c r="R648" s="11">
        <v>488760281.51590002</v>
      </c>
      <c r="S648" s="11">
        <v>116868804.7412</v>
      </c>
      <c r="T648" s="11">
        <v>0</v>
      </c>
      <c r="U648" s="11">
        <v>0</v>
      </c>
      <c r="V648" s="11">
        <v>9336961.3625000007</v>
      </c>
      <c r="W648" s="11">
        <v>77368604.570599988</v>
      </c>
      <c r="X648" s="11">
        <v>2362340.6683</v>
      </c>
      <c r="Y648" s="11">
        <v>0</v>
      </c>
      <c r="Z648" s="11">
        <v>282823570.17330003</v>
      </c>
      <c r="AA648" s="9">
        <v>0</v>
      </c>
      <c r="AB648" s="28">
        <f t="shared" si="135"/>
        <v>203574370.67429999</v>
      </c>
      <c r="AC648" s="14">
        <f t="shared" si="134"/>
        <v>0.57408407725439659</v>
      </c>
      <c r="AD648" s="14">
        <f t="shared" si="136"/>
        <v>4.5865112251474272E-2</v>
      </c>
      <c r="AE648" s="9">
        <f t="shared" si="133"/>
        <v>1.5129902700835095E-2</v>
      </c>
      <c r="AF648" s="9">
        <f t="shared" si="137"/>
        <v>1.2087683898959259E-3</v>
      </c>
      <c r="AG648" s="26">
        <f t="shared" si="132"/>
        <v>2.6354855151522534E-2</v>
      </c>
    </row>
    <row r="649" spans="1:33" x14ac:dyDescent="0.2">
      <c r="A649" s="6" t="s">
        <v>1470</v>
      </c>
      <c r="B649" s="6" t="s">
        <v>1057</v>
      </c>
      <c r="C649" s="6" t="s">
        <v>1060</v>
      </c>
      <c r="D649" s="7" t="s">
        <v>1061</v>
      </c>
      <c r="E649" s="7" t="s">
        <v>3</v>
      </c>
      <c r="F649" s="7" t="s">
        <v>4</v>
      </c>
      <c r="G649" s="7" t="s">
        <v>1122</v>
      </c>
      <c r="H649" s="7" t="s">
        <v>269</v>
      </c>
      <c r="I649" s="7" t="s">
        <v>81</v>
      </c>
      <c r="J649" s="7" t="s">
        <v>8</v>
      </c>
      <c r="K649" s="11">
        <v>4196353</v>
      </c>
      <c r="L649" s="9" t="s">
        <v>1492</v>
      </c>
      <c r="M649" s="9">
        <v>0</v>
      </c>
      <c r="N649" s="7">
        <v>0</v>
      </c>
      <c r="O649" s="9" t="s">
        <v>1514</v>
      </c>
      <c r="P649" s="9" t="s">
        <v>1578</v>
      </c>
      <c r="Q649" s="9">
        <v>0</v>
      </c>
      <c r="R649" s="11">
        <v>402935.10430000001</v>
      </c>
      <c r="S649" s="11">
        <v>96346.912400000001</v>
      </c>
      <c r="T649" s="11">
        <v>0</v>
      </c>
      <c r="U649" s="11">
        <v>0</v>
      </c>
      <c r="V649" s="11">
        <v>7697.4125000000004</v>
      </c>
      <c r="W649" s="11">
        <v>63782.856199999995</v>
      </c>
      <c r="X649" s="11">
        <v>1947.5191</v>
      </c>
      <c r="Y649" s="11">
        <v>0</v>
      </c>
      <c r="Z649" s="11">
        <v>233160.40410000001</v>
      </c>
      <c r="AA649" s="9">
        <v>0</v>
      </c>
      <c r="AB649" s="28">
        <f t="shared" si="135"/>
        <v>167827.18109999999</v>
      </c>
      <c r="AC649" s="14">
        <f t="shared" si="134"/>
        <v>0.57408407725439659</v>
      </c>
      <c r="AD649" s="14">
        <f t="shared" si="136"/>
        <v>4.5865112251474272E-2</v>
      </c>
      <c r="AE649" s="9">
        <f t="shared" ref="AE649:AE680" si="138">+S649/K649</f>
        <v>2.2959677701089493E-2</v>
      </c>
      <c r="AF649" s="9">
        <f t="shared" si="137"/>
        <v>1.8343100544687258E-3</v>
      </c>
      <c r="AG649" s="26">
        <f t="shared" si="132"/>
        <v>3.9993580401839403E-2</v>
      </c>
    </row>
    <row r="650" spans="1:33" x14ac:dyDescent="0.2">
      <c r="A650" s="6" t="s">
        <v>1470</v>
      </c>
      <c r="B650" s="6" t="s">
        <v>1057</v>
      </c>
      <c r="C650" s="6" t="s">
        <v>1064</v>
      </c>
      <c r="D650" s="7" t="s">
        <v>1065</v>
      </c>
      <c r="E650" s="7" t="s">
        <v>3</v>
      </c>
      <c r="F650" s="7" t="s">
        <v>4</v>
      </c>
      <c r="G650" s="7" t="s">
        <v>1122</v>
      </c>
      <c r="H650" s="7" t="s">
        <v>269</v>
      </c>
      <c r="I650" s="7" t="s">
        <v>81</v>
      </c>
      <c r="J650" s="7" t="s">
        <v>27</v>
      </c>
      <c r="K650" s="11">
        <v>24667981628.928417</v>
      </c>
      <c r="L650" s="9" t="s">
        <v>1492</v>
      </c>
      <c r="M650" s="9">
        <v>0</v>
      </c>
      <c r="N650" s="7">
        <v>0</v>
      </c>
      <c r="O650" s="9" t="s">
        <v>1514</v>
      </c>
      <c r="P650" s="9" t="s">
        <v>1578</v>
      </c>
      <c r="Q650" s="9">
        <v>0</v>
      </c>
      <c r="R650" s="11">
        <v>1561373529.1625001</v>
      </c>
      <c r="S650" s="11">
        <v>373344285.55000001</v>
      </c>
      <c r="T650" s="11">
        <v>0</v>
      </c>
      <c r="U650" s="11">
        <v>0</v>
      </c>
      <c r="V650" s="11">
        <v>29827473.4375</v>
      </c>
      <c r="W650" s="11">
        <v>247158567.77500001</v>
      </c>
      <c r="X650" s="11">
        <v>7546636.5125000002</v>
      </c>
      <c r="Y650" s="11">
        <v>0</v>
      </c>
      <c r="Z650" s="11">
        <v>903496565.88750005</v>
      </c>
      <c r="AA650" s="9">
        <v>0</v>
      </c>
      <c r="AB650" s="28">
        <f t="shared" si="135"/>
        <v>650330326.76250005</v>
      </c>
      <c r="AC650" s="14">
        <f t="shared" si="134"/>
        <v>0.57408407725439647</v>
      </c>
      <c r="AD650" s="14">
        <f t="shared" si="136"/>
        <v>4.5865112251474258E-2</v>
      </c>
      <c r="AE650" s="9">
        <f t="shared" si="138"/>
        <v>1.5134772320090226E-2</v>
      </c>
      <c r="AF650" s="9">
        <f t="shared" si="137"/>
        <v>1.2091574368014362E-3</v>
      </c>
      <c r="AG650" s="26">
        <f t="shared" si="132"/>
        <v>2.6363337566290806E-2</v>
      </c>
    </row>
    <row r="651" spans="1:33" x14ac:dyDescent="0.2">
      <c r="A651" s="6" t="s">
        <v>1470</v>
      </c>
      <c r="B651" s="6" t="s">
        <v>1057</v>
      </c>
      <c r="C651" s="6" t="s">
        <v>1066</v>
      </c>
      <c r="D651" s="7" t="s">
        <v>1067</v>
      </c>
      <c r="E651" s="7" t="s">
        <v>3</v>
      </c>
      <c r="F651" s="7" t="s">
        <v>4</v>
      </c>
      <c r="G651" s="7" t="s">
        <v>1122</v>
      </c>
      <c r="H651" s="7" t="s">
        <v>269</v>
      </c>
      <c r="I651" s="7" t="s">
        <v>81</v>
      </c>
      <c r="J651" s="7" t="s">
        <v>30</v>
      </c>
      <c r="K651" s="11">
        <v>8702047453.6166935</v>
      </c>
      <c r="L651" s="9" t="s">
        <v>1492</v>
      </c>
      <c r="M651" s="9">
        <v>0</v>
      </c>
      <c r="N651" s="7">
        <v>0</v>
      </c>
      <c r="O651" s="9" t="s">
        <v>1514</v>
      </c>
      <c r="P651" s="9" t="s">
        <v>1578</v>
      </c>
      <c r="Q651" s="9">
        <v>0</v>
      </c>
      <c r="R651" s="11">
        <v>550812287.57809997</v>
      </c>
      <c r="S651" s="11">
        <v>131706229.2508</v>
      </c>
      <c r="T651" s="11">
        <v>0</v>
      </c>
      <c r="U651" s="11">
        <v>0</v>
      </c>
      <c r="V651" s="11">
        <v>10522362.887499999</v>
      </c>
      <c r="W651" s="11">
        <v>87191164.425400004</v>
      </c>
      <c r="X651" s="11">
        <v>2662258.6096999999</v>
      </c>
      <c r="Y651" s="11">
        <v>0</v>
      </c>
      <c r="Z651" s="11">
        <v>318730272.40469998</v>
      </c>
      <c r="AA651" s="9">
        <v>0</v>
      </c>
      <c r="AB651" s="28">
        <f t="shared" si="135"/>
        <v>229419756.56370002</v>
      </c>
      <c r="AC651" s="14">
        <f t="shared" si="134"/>
        <v>0.57408407725439647</v>
      </c>
      <c r="AD651" s="14">
        <f t="shared" si="136"/>
        <v>4.5865112251474258E-2</v>
      </c>
      <c r="AE651" s="9">
        <f t="shared" si="138"/>
        <v>1.5135085157006473E-2</v>
      </c>
      <c r="AF651" s="9">
        <f t="shared" si="137"/>
        <v>1.2091824301793202E-3</v>
      </c>
      <c r="AG651" s="26">
        <f t="shared" si="132"/>
        <v>2.6363882498520497E-2</v>
      </c>
    </row>
    <row r="652" spans="1:33" x14ac:dyDescent="0.2">
      <c r="A652" s="6" t="s">
        <v>1470</v>
      </c>
      <c r="B652" s="6" t="s">
        <v>1057</v>
      </c>
      <c r="C652" s="6" t="s">
        <v>1058</v>
      </c>
      <c r="D652" s="7" t="s">
        <v>1059</v>
      </c>
      <c r="E652" s="7" t="s">
        <v>3</v>
      </c>
      <c r="F652" s="7" t="s">
        <v>4</v>
      </c>
      <c r="G652" s="7" t="s">
        <v>1122</v>
      </c>
      <c r="H652" s="7" t="s">
        <v>269</v>
      </c>
      <c r="I652" s="7" t="s">
        <v>81</v>
      </c>
      <c r="J652" s="7" t="s">
        <v>8</v>
      </c>
      <c r="K652" s="11">
        <v>22571218441</v>
      </c>
      <c r="L652" s="9" t="s">
        <v>1492</v>
      </c>
      <c r="M652" s="9">
        <v>0</v>
      </c>
      <c r="N652" s="7"/>
      <c r="O652" s="9" t="s">
        <v>1514</v>
      </c>
      <c r="P652" s="9" t="s">
        <v>1519</v>
      </c>
      <c r="Q652" s="9"/>
      <c r="R652" s="11">
        <v>1428002009.6392</v>
      </c>
      <c r="S652" s="11">
        <v>341453457.5456</v>
      </c>
      <c r="T652" s="11">
        <v>0</v>
      </c>
      <c r="U652" s="11">
        <v>0</v>
      </c>
      <c r="V652" s="11">
        <v>27279629.899999999</v>
      </c>
      <c r="W652" s="11">
        <v>226046442.37279999</v>
      </c>
      <c r="X652" s="11">
        <v>6902007.6903999997</v>
      </c>
      <c r="Y652" s="11">
        <v>0</v>
      </c>
      <c r="Z652" s="11">
        <v>826320472.13039994</v>
      </c>
      <c r="AA652" s="9"/>
      <c r="AB652" s="28">
        <f t="shared" si="135"/>
        <v>594779529.81839991</v>
      </c>
      <c r="AC652" s="14">
        <f t="shared" si="134"/>
        <v>0.57408407725439659</v>
      </c>
      <c r="AD652" s="14">
        <f t="shared" si="136"/>
        <v>4.5865112251474272E-2</v>
      </c>
      <c r="AE652" s="9">
        <f t="shared" si="138"/>
        <v>1.5127825661611565E-2</v>
      </c>
      <c r="AF652" s="9">
        <f t="shared" si="137"/>
        <v>1.2086024496775637E-3</v>
      </c>
      <c r="AG652" s="26">
        <f t="shared" si="132"/>
        <v>2.6351237146241036E-2</v>
      </c>
    </row>
    <row r="653" spans="1:33" x14ac:dyDescent="0.2">
      <c r="A653" s="6" t="s">
        <v>1470</v>
      </c>
      <c r="B653" s="6" t="s">
        <v>1131</v>
      </c>
      <c r="C653" s="6" t="s">
        <v>1131</v>
      </c>
      <c r="D653" s="7" t="s">
        <v>1068</v>
      </c>
      <c r="E653" s="7" t="s">
        <v>3</v>
      </c>
      <c r="F653" s="7" t="s">
        <v>4</v>
      </c>
      <c r="G653" s="7" t="s">
        <v>16</v>
      </c>
      <c r="H653" s="7" t="s">
        <v>196</v>
      </c>
      <c r="I653" s="7" t="s">
        <v>81</v>
      </c>
      <c r="J653" s="7" t="s">
        <v>8</v>
      </c>
      <c r="K653" s="11">
        <v>16847700984</v>
      </c>
      <c r="L653" s="9" t="s">
        <v>1493</v>
      </c>
      <c r="M653" s="9">
        <v>0</v>
      </c>
      <c r="N653" s="7"/>
      <c r="O653" s="9" t="s">
        <v>1513</v>
      </c>
      <c r="P653" s="9">
        <v>2.9999999999999997E-4</v>
      </c>
      <c r="Q653" s="9"/>
      <c r="R653" s="11">
        <v>125219427</v>
      </c>
      <c r="S653" s="11">
        <v>101933861</v>
      </c>
      <c r="T653" s="11">
        <v>0</v>
      </c>
      <c r="U653" s="11">
        <v>0</v>
      </c>
      <c r="V653" s="11">
        <v>11892283</v>
      </c>
      <c r="W653" s="11">
        <v>9592936</v>
      </c>
      <c r="X653" s="11">
        <v>1800347</v>
      </c>
      <c r="Y653" s="11">
        <v>0</v>
      </c>
      <c r="Z653" s="11">
        <v>0</v>
      </c>
      <c r="AA653" s="9"/>
      <c r="AB653" s="28">
        <f t="shared" si="135"/>
        <v>123419080</v>
      </c>
      <c r="AC653" s="14">
        <f t="shared" si="134"/>
        <v>0.82591655196263014</v>
      </c>
      <c r="AD653" s="14">
        <f t="shared" si="136"/>
        <v>9.6356924715368164E-2</v>
      </c>
      <c r="AE653" s="9">
        <f t="shared" si="138"/>
        <v>6.05031280510053E-3</v>
      </c>
      <c r="AF653" s="9">
        <f t="shared" si="137"/>
        <v>7.0586978076675965E-4</v>
      </c>
      <c r="AG653" s="26">
        <f t="shared" si="132"/>
        <v>7.3255739828958968E-3</v>
      </c>
    </row>
    <row r="654" spans="1:33" x14ac:dyDescent="0.2">
      <c r="A654" s="6" t="s">
        <v>1470</v>
      </c>
      <c r="B654" s="6" t="s">
        <v>1069</v>
      </c>
      <c r="C654" s="6" t="s">
        <v>1070</v>
      </c>
      <c r="D654" s="7" t="s">
        <v>1071</v>
      </c>
      <c r="E654" s="7" t="s">
        <v>3</v>
      </c>
      <c r="F654" s="7" t="s">
        <v>4</v>
      </c>
      <c r="G654" s="7" t="s">
        <v>16</v>
      </c>
      <c r="H654" s="7" t="s">
        <v>80</v>
      </c>
      <c r="I654" s="7" t="s">
        <v>81</v>
      </c>
      <c r="J654" s="7" t="s">
        <v>8</v>
      </c>
      <c r="K654" s="11">
        <v>3058354140</v>
      </c>
      <c r="L654" s="9" t="s">
        <v>1493</v>
      </c>
      <c r="M654" s="9">
        <v>0</v>
      </c>
      <c r="N654" s="7">
        <v>0</v>
      </c>
      <c r="O654" s="9" t="s">
        <v>1577</v>
      </c>
      <c r="P654" s="9">
        <v>2.9999999999999997E-4</v>
      </c>
      <c r="Q654" s="9" t="s">
        <v>1123</v>
      </c>
      <c r="R654" s="11">
        <v>40524696.798799999</v>
      </c>
      <c r="S654" s="11">
        <v>37782070.381999999</v>
      </c>
      <c r="T654" s="11">
        <v>0</v>
      </c>
      <c r="U654" s="11">
        <v>0</v>
      </c>
      <c r="V654" s="11">
        <v>1454718.4624000001</v>
      </c>
      <c r="W654" s="11">
        <v>1113609.9148000001</v>
      </c>
      <c r="X654" s="11">
        <v>174298.03960000002</v>
      </c>
      <c r="Y654" s="11">
        <v>0</v>
      </c>
      <c r="Z654" s="11">
        <v>0</v>
      </c>
      <c r="AA654" s="9">
        <v>0</v>
      </c>
      <c r="AB654" s="28">
        <f t="shared" si="135"/>
        <v>40350398.759199999</v>
      </c>
      <c r="AC654" s="14">
        <f t="shared" si="134"/>
        <v>0.93634936813073222</v>
      </c>
      <c r="AD654" s="14">
        <f t="shared" si="136"/>
        <v>3.6052145880425046E-2</v>
      </c>
      <c r="AE654" s="9">
        <f t="shared" si="138"/>
        <v>1.2353726433394663E-2</v>
      </c>
      <c r="AF654" s="9">
        <f t="shared" si="137"/>
        <v>4.7565402690742675E-4</v>
      </c>
      <c r="AG654" s="26">
        <f t="shared" si="132"/>
        <v>1.3193501115995676E-2</v>
      </c>
    </row>
    <row r="655" spans="1:33" x14ac:dyDescent="0.2">
      <c r="A655" s="6" t="s">
        <v>1470</v>
      </c>
      <c r="B655" s="6" t="s">
        <v>1069</v>
      </c>
      <c r="C655" s="6" t="s">
        <v>1072</v>
      </c>
      <c r="D655" s="7" t="s">
        <v>1073</v>
      </c>
      <c r="E655" s="7" t="s">
        <v>3</v>
      </c>
      <c r="F655" s="7" t="s">
        <v>4</v>
      </c>
      <c r="G655" s="7" t="s">
        <v>16</v>
      </c>
      <c r="H655" s="7" t="s">
        <v>80</v>
      </c>
      <c r="I655" s="7" t="s">
        <v>81</v>
      </c>
      <c r="J655" s="7" t="s">
        <v>8</v>
      </c>
      <c r="K655" s="11">
        <v>22458780190</v>
      </c>
      <c r="L655" s="9" t="s">
        <v>1493</v>
      </c>
      <c r="M655" s="9">
        <v>0</v>
      </c>
      <c r="N655" s="7">
        <v>0</v>
      </c>
      <c r="O655" s="9" t="s">
        <v>1577</v>
      </c>
      <c r="P655" s="9">
        <v>2.9999999999999997E-4</v>
      </c>
      <c r="Q655" s="9" t="s">
        <v>1123</v>
      </c>
      <c r="R655" s="11">
        <v>296437425.5905</v>
      </c>
      <c r="S655" s="11">
        <v>276375162.85750002</v>
      </c>
      <c r="T655" s="11">
        <v>0</v>
      </c>
      <c r="U655" s="11">
        <v>0</v>
      </c>
      <c r="V655" s="11">
        <v>10641239.294</v>
      </c>
      <c r="W655" s="11">
        <v>8146036.4255000008</v>
      </c>
      <c r="X655" s="11">
        <v>1274987.0135000001</v>
      </c>
      <c r="Y655" s="11">
        <v>0</v>
      </c>
      <c r="Z655" s="11">
        <v>0</v>
      </c>
      <c r="AA655" s="9">
        <v>0</v>
      </c>
      <c r="AB655" s="28">
        <f t="shared" si="135"/>
        <v>295162438.57699996</v>
      </c>
      <c r="AC655" s="14">
        <f t="shared" ref="AC655:AC686" si="139">+S655/AB655</f>
        <v>0.93634936813073233</v>
      </c>
      <c r="AD655" s="14">
        <f t="shared" si="136"/>
        <v>3.6052145880425046E-2</v>
      </c>
      <c r="AE655" s="9">
        <f t="shared" si="138"/>
        <v>1.2305884848570666E-2</v>
      </c>
      <c r="AF655" s="9">
        <f t="shared" si="137"/>
        <v>4.7381198818349535E-4</v>
      </c>
      <c r="AG655" s="26">
        <f t="shared" si="132"/>
        <v>1.314240738276712E-2</v>
      </c>
    </row>
    <row r="656" spans="1:33" x14ac:dyDescent="0.2">
      <c r="A656" s="6" t="s">
        <v>1470</v>
      </c>
      <c r="B656" s="6" t="s">
        <v>1069</v>
      </c>
      <c r="C656" s="6" t="s">
        <v>1074</v>
      </c>
      <c r="D656" s="7" t="s">
        <v>1075</v>
      </c>
      <c r="E656" s="7" t="s">
        <v>3</v>
      </c>
      <c r="F656" s="7" t="s">
        <v>4</v>
      </c>
      <c r="G656" s="7" t="s">
        <v>16</v>
      </c>
      <c r="H656" s="7" t="s">
        <v>80</v>
      </c>
      <c r="I656" s="7" t="s">
        <v>81</v>
      </c>
      <c r="J656" s="7" t="s">
        <v>8</v>
      </c>
      <c r="K656" s="11">
        <v>531389713</v>
      </c>
      <c r="L656" s="9" t="s">
        <v>1493</v>
      </c>
      <c r="M656" s="9">
        <v>0</v>
      </c>
      <c r="N656" s="7">
        <v>0</v>
      </c>
      <c r="O656" s="9" t="s">
        <v>1577</v>
      </c>
      <c r="P656" s="9">
        <v>2.9999999999999997E-4</v>
      </c>
      <c r="Q656" s="9" t="s">
        <v>1123</v>
      </c>
      <c r="R656" s="11">
        <v>28784238.6107</v>
      </c>
      <c r="S656" s="11">
        <v>26836181.760499999</v>
      </c>
      <c r="T656" s="11">
        <v>0</v>
      </c>
      <c r="U656" s="11">
        <v>0</v>
      </c>
      <c r="V656" s="11">
        <v>1033270.2436</v>
      </c>
      <c r="W656" s="11">
        <v>790984.65969999996</v>
      </c>
      <c r="X656" s="11">
        <v>123801.94690000001</v>
      </c>
      <c r="Y656" s="11">
        <v>0</v>
      </c>
      <c r="Z656" s="11">
        <v>0</v>
      </c>
      <c r="AA656" s="9">
        <v>0</v>
      </c>
      <c r="AB656" s="28">
        <f t="shared" si="135"/>
        <v>28660436.663799997</v>
      </c>
      <c r="AC656" s="14">
        <f t="shared" si="139"/>
        <v>0.93634936813073222</v>
      </c>
      <c r="AD656" s="14">
        <f t="shared" si="136"/>
        <v>3.6052145880425046E-2</v>
      </c>
      <c r="AE656" s="9">
        <f t="shared" si="138"/>
        <v>5.0501884217882854E-2</v>
      </c>
      <c r="AF656" s="9">
        <f t="shared" si="137"/>
        <v>1.944467908056775E-3</v>
      </c>
      <c r="AG656" s="26">
        <f t="shared" si="132"/>
        <v>5.3934872961682638E-2</v>
      </c>
    </row>
    <row r="657" spans="1:33" x14ac:dyDescent="0.2">
      <c r="A657" s="6" t="s">
        <v>1470</v>
      </c>
      <c r="B657" s="6" t="s">
        <v>1124</v>
      </c>
      <c r="C657" s="6" t="s">
        <v>1078</v>
      </c>
      <c r="D657" s="7" t="s">
        <v>1079</v>
      </c>
      <c r="E657" s="7" t="s">
        <v>3</v>
      </c>
      <c r="F657" s="7" t="s">
        <v>4</v>
      </c>
      <c r="G657" s="7" t="s">
        <v>24</v>
      </c>
      <c r="H657" s="7" t="s">
        <v>180</v>
      </c>
      <c r="I657" s="7" t="s">
        <v>7</v>
      </c>
      <c r="J657" s="7" t="s">
        <v>27</v>
      </c>
      <c r="K657" s="11">
        <v>18782979</v>
      </c>
      <c r="L657" s="9" t="s">
        <v>1492</v>
      </c>
      <c r="M657" s="9">
        <v>0</v>
      </c>
      <c r="N657" s="7">
        <v>0</v>
      </c>
      <c r="O657" s="9" t="s">
        <v>1577</v>
      </c>
      <c r="P657" s="9">
        <v>2.9999999999999997E-4</v>
      </c>
      <c r="Q657" s="9">
        <v>0</v>
      </c>
      <c r="R657" s="11">
        <v>266283.435</v>
      </c>
      <c r="S657" s="11">
        <v>229174.38383999999</v>
      </c>
      <c r="T657" s="11">
        <v>0</v>
      </c>
      <c r="U657" s="11">
        <v>0</v>
      </c>
      <c r="V657" s="11">
        <v>15693.663780000001</v>
      </c>
      <c r="W657" s="11">
        <v>9035.4520199999988</v>
      </c>
      <c r="X657" s="11">
        <v>12379.935359999999</v>
      </c>
      <c r="Y657" s="11">
        <v>0</v>
      </c>
      <c r="Z657" s="11">
        <v>0</v>
      </c>
      <c r="AA657" s="9">
        <v>1.466345513758372E-3</v>
      </c>
      <c r="AB657" s="28">
        <f t="shared" si="135"/>
        <v>253903.49963999999</v>
      </c>
      <c r="AC657" s="14">
        <f t="shared" si="139"/>
        <v>0.90260427353280892</v>
      </c>
      <c r="AD657" s="14">
        <f t="shared" si="136"/>
        <v>6.1809560727801874E-2</v>
      </c>
      <c r="AE657" s="9">
        <f t="shared" si="138"/>
        <v>1.2201173404921552E-2</v>
      </c>
      <c r="AF657" s="9">
        <f t="shared" si="137"/>
        <v>8.3552581195986007E-4</v>
      </c>
      <c r="AG657" s="26">
        <f t="shared" si="132"/>
        <v>1.4984089405182623E-2</v>
      </c>
    </row>
    <row r="658" spans="1:33" x14ac:dyDescent="0.2">
      <c r="A658" s="6" t="s">
        <v>1470</v>
      </c>
      <c r="B658" s="6" t="s">
        <v>1124</v>
      </c>
      <c r="C658" s="6" t="s">
        <v>1076</v>
      </c>
      <c r="D658" s="7" t="s">
        <v>1077</v>
      </c>
      <c r="E658" s="7" t="s">
        <v>3</v>
      </c>
      <c r="F658" s="7" t="s">
        <v>4</v>
      </c>
      <c r="G658" s="7" t="s">
        <v>24</v>
      </c>
      <c r="H658" s="7" t="s">
        <v>180</v>
      </c>
      <c r="I658" s="7" t="s">
        <v>7</v>
      </c>
      <c r="J658" s="7" t="s">
        <v>8</v>
      </c>
      <c r="K658" s="11">
        <v>46137019.262326531</v>
      </c>
      <c r="L658" s="9" t="s">
        <v>1492</v>
      </c>
      <c r="M658" s="9">
        <v>0</v>
      </c>
      <c r="N658" s="7">
        <v>0</v>
      </c>
      <c r="O658" s="9" t="s">
        <v>1577</v>
      </c>
      <c r="P658" s="9">
        <v>2.9999999999999997E-4</v>
      </c>
      <c r="Q658" s="9">
        <v>0</v>
      </c>
      <c r="R658" s="11">
        <v>653621.96349999995</v>
      </c>
      <c r="S658" s="11">
        <v>562533.71806400002</v>
      </c>
      <c r="T658" s="11">
        <v>0</v>
      </c>
      <c r="U658" s="11">
        <v>0</v>
      </c>
      <c r="V658" s="11">
        <v>38521.822937999998</v>
      </c>
      <c r="W658" s="11">
        <v>22178.510242</v>
      </c>
      <c r="X658" s="11">
        <v>30387.912256</v>
      </c>
      <c r="Y658" s="11">
        <v>0</v>
      </c>
      <c r="Z658" s="11">
        <v>0</v>
      </c>
      <c r="AA658" s="9">
        <v>3.5992007526841809E-3</v>
      </c>
      <c r="AB658" s="28">
        <f t="shared" si="135"/>
        <v>623234.05124399997</v>
      </c>
      <c r="AC658" s="14">
        <f t="shared" si="139"/>
        <v>0.90260427353280892</v>
      </c>
      <c r="AD658" s="14">
        <f t="shared" si="136"/>
        <v>6.1809560727801867E-2</v>
      </c>
      <c r="AE658" s="9">
        <f t="shared" si="138"/>
        <v>1.2192675796100691E-2</v>
      </c>
      <c r="AF658" s="9">
        <f t="shared" si="137"/>
        <v>8.3494390305043466E-4</v>
      </c>
      <c r="AG658" s="26">
        <f t="shared" si="132"/>
        <v>1.7107530098808749E-2</v>
      </c>
    </row>
    <row r="659" spans="1:33" x14ac:dyDescent="0.2">
      <c r="A659" s="6" t="s">
        <v>1470</v>
      </c>
      <c r="B659" s="6" t="s">
        <v>1124</v>
      </c>
      <c r="C659" s="6" t="s">
        <v>1132</v>
      </c>
      <c r="D659" s="7" t="s">
        <v>1133</v>
      </c>
      <c r="E659" s="7" t="s">
        <v>3</v>
      </c>
      <c r="F659" s="7" t="s">
        <v>4</v>
      </c>
      <c r="G659" s="7" t="s">
        <v>24</v>
      </c>
      <c r="H659" s="7" t="s">
        <v>180</v>
      </c>
      <c r="I659" s="7" t="s">
        <v>7</v>
      </c>
      <c r="J659" s="7" t="s">
        <v>30</v>
      </c>
      <c r="K659" s="11">
        <v>1694419.5716502441</v>
      </c>
      <c r="L659" s="9" t="s">
        <v>1492</v>
      </c>
      <c r="M659" s="9">
        <v>0</v>
      </c>
      <c r="N659" s="7">
        <v>0</v>
      </c>
      <c r="O659" s="9" t="s">
        <v>1577</v>
      </c>
      <c r="P659" s="9">
        <v>2.9999999999999997E-4</v>
      </c>
      <c r="Q659" s="9">
        <v>0</v>
      </c>
      <c r="R659" s="11">
        <v>24173.248</v>
      </c>
      <c r="S659" s="11">
        <v>20804.483071999999</v>
      </c>
      <c r="T659" s="11">
        <v>0</v>
      </c>
      <c r="U659" s="11">
        <v>0</v>
      </c>
      <c r="V659" s="11">
        <v>1424.6730239999999</v>
      </c>
      <c r="W659" s="11">
        <v>820.23961600000007</v>
      </c>
      <c r="X659" s="11">
        <v>1123.852288</v>
      </c>
      <c r="Y659" s="11">
        <v>0</v>
      </c>
      <c r="Z659" s="11">
        <v>0</v>
      </c>
      <c r="AA659" s="9">
        <v>1.3283903379971129E-4</v>
      </c>
      <c r="AB659" s="28">
        <f t="shared" si="135"/>
        <v>23049.395711999998</v>
      </c>
      <c r="AC659" s="14">
        <f t="shared" si="139"/>
        <v>0.90260427353280892</v>
      </c>
      <c r="AD659" s="14">
        <f t="shared" si="136"/>
        <v>6.1809560727801874E-2</v>
      </c>
      <c r="AE659" s="9">
        <f t="shared" si="138"/>
        <v>1.2278235816019237E-2</v>
      </c>
      <c r="AF659" s="9">
        <f t="shared" si="137"/>
        <v>8.4080297928361967E-4</v>
      </c>
      <c r="AG659" s="26">
        <f t="shared" si="132"/>
        <v>1.3735960773919561E-2</v>
      </c>
    </row>
    <row r="660" spans="1:33" x14ac:dyDescent="0.2">
      <c r="A660" s="6" t="s">
        <v>1470</v>
      </c>
      <c r="B660" s="6" t="s">
        <v>1125</v>
      </c>
      <c r="C660" s="6" t="s">
        <v>1080</v>
      </c>
      <c r="D660" s="7" t="s">
        <v>1081</v>
      </c>
      <c r="E660" s="7" t="s">
        <v>3</v>
      </c>
      <c r="F660" s="7" t="s">
        <v>4</v>
      </c>
      <c r="G660" s="7" t="s">
        <v>24</v>
      </c>
      <c r="H660" s="7" t="s">
        <v>159</v>
      </c>
      <c r="I660" s="7" t="s">
        <v>7</v>
      </c>
      <c r="J660" s="7" t="s">
        <v>8</v>
      </c>
      <c r="K660" s="11">
        <v>5947689876</v>
      </c>
      <c r="L660" s="9" t="s">
        <v>1492</v>
      </c>
      <c r="M660" s="9">
        <v>0</v>
      </c>
      <c r="N660" s="7">
        <v>0</v>
      </c>
      <c r="O660" s="9" t="s">
        <v>1577</v>
      </c>
      <c r="P660" s="9">
        <v>2.9999999999999997E-4</v>
      </c>
      <c r="Q660" s="9" t="s">
        <v>1128</v>
      </c>
      <c r="R660" s="11">
        <v>84946983.019999996</v>
      </c>
      <c r="S660" s="11">
        <v>72625889.959999993</v>
      </c>
      <c r="T660" s="11">
        <v>0</v>
      </c>
      <c r="U660" s="11">
        <v>0</v>
      </c>
      <c r="V660" s="11">
        <v>5092821.9337999998</v>
      </c>
      <c r="W660" s="11">
        <v>4378921.3152000001</v>
      </c>
      <c r="X660" s="11">
        <v>2849349.8166</v>
      </c>
      <c r="Y660" s="11">
        <v>0</v>
      </c>
      <c r="Z660" s="11">
        <v>0</v>
      </c>
      <c r="AA660" s="9">
        <v>4.119229697171079E-3</v>
      </c>
      <c r="AB660" s="28">
        <f t="shared" si="135"/>
        <v>82097633.208999991</v>
      </c>
      <c r="AC660" s="14">
        <f t="shared" si="139"/>
        <v>0.88462830317060037</v>
      </c>
      <c r="AD660" s="14">
        <f t="shared" si="136"/>
        <v>6.203372417369149E-2</v>
      </c>
      <c r="AE660" s="9">
        <f t="shared" si="138"/>
        <v>1.2210772833509451E-2</v>
      </c>
      <c r="AF660" s="9">
        <f t="shared" si="137"/>
        <v>8.5626891111966906E-4</v>
      </c>
      <c r="AG660" s="26">
        <f t="shared" si="132"/>
        <v>1.7922510453331337E-2</v>
      </c>
    </row>
    <row r="661" spans="1:33" x14ac:dyDescent="0.2">
      <c r="A661" s="6" t="s">
        <v>1470</v>
      </c>
      <c r="B661" s="6" t="s">
        <v>1125</v>
      </c>
      <c r="C661" s="6" t="s">
        <v>1082</v>
      </c>
      <c r="D661" s="7" t="s">
        <v>1083</v>
      </c>
      <c r="E661" s="7" t="s">
        <v>3</v>
      </c>
      <c r="F661" s="7" t="s">
        <v>4</v>
      </c>
      <c r="G661" s="7" t="s">
        <v>24</v>
      </c>
      <c r="H661" s="7" t="s">
        <v>159</v>
      </c>
      <c r="I661" s="7" t="s">
        <v>7</v>
      </c>
      <c r="J661" s="7" t="s">
        <v>8</v>
      </c>
      <c r="K661" s="11">
        <v>56752781</v>
      </c>
      <c r="L661" s="9" t="s">
        <v>1492</v>
      </c>
      <c r="M661" s="9">
        <v>0</v>
      </c>
      <c r="N661" s="7">
        <v>0</v>
      </c>
      <c r="O661" s="9" t="s">
        <v>1577</v>
      </c>
      <c r="P661" s="9">
        <v>2.9999999999999997E-4</v>
      </c>
      <c r="Q661" s="9" t="s">
        <v>1128</v>
      </c>
      <c r="R661" s="11">
        <v>811146.1152</v>
      </c>
      <c r="S661" s="11">
        <v>693493.83</v>
      </c>
      <c r="T661" s="11">
        <v>0</v>
      </c>
      <c r="U661" s="11">
        <v>0</v>
      </c>
      <c r="V661" s="11">
        <v>48630.599699999999</v>
      </c>
      <c r="W661" s="11">
        <v>41813.668799999999</v>
      </c>
      <c r="X661" s="11">
        <v>27208.017899999999</v>
      </c>
      <c r="Y661" s="11">
        <v>0</v>
      </c>
      <c r="Z661" s="11">
        <v>0</v>
      </c>
      <c r="AA661" s="9">
        <v>0</v>
      </c>
      <c r="AB661" s="28">
        <f t="shared" si="135"/>
        <v>783938.09849999996</v>
      </c>
      <c r="AC661" s="14">
        <f t="shared" si="139"/>
        <v>0.88462830334045817</v>
      </c>
      <c r="AD661" s="14">
        <f t="shared" si="136"/>
        <v>6.2033724082361331E-2</v>
      </c>
      <c r="AE661" s="9">
        <f t="shared" si="138"/>
        <v>1.2219556782600661E-2</v>
      </c>
      <c r="AF661" s="9">
        <f t="shared" si="137"/>
        <v>8.5688487582661363E-4</v>
      </c>
      <c r="AG661" s="26">
        <f t="shared" si="132"/>
        <v>1.3813210290082523E-2</v>
      </c>
    </row>
    <row r="662" spans="1:33" x14ac:dyDescent="0.2">
      <c r="A662" s="6" t="s">
        <v>1470</v>
      </c>
      <c r="B662" s="6" t="s">
        <v>1125</v>
      </c>
      <c r="C662" s="6" t="s">
        <v>1084</v>
      </c>
      <c r="D662" s="7" t="s">
        <v>1085</v>
      </c>
      <c r="E662" s="7" t="s">
        <v>3</v>
      </c>
      <c r="F662" s="7" t="s">
        <v>4</v>
      </c>
      <c r="G662" s="7" t="s">
        <v>24</v>
      </c>
      <c r="H662" s="7" t="s">
        <v>159</v>
      </c>
      <c r="I662" s="7" t="s">
        <v>7</v>
      </c>
      <c r="J662" s="7" t="s">
        <v>27</v>
      </c>
      <c r="K662" s="11">
        <v>1790481851.1507649</v>
      </c>
      <c r="L662" s="9" t="s">
        <v>1492</v>
      </c>
      <c r="M662" s="9">
        <v>0</v>
      </c>
      <c r="N662" s="7">
        <v>0</v>
      </c>
      <c r="O662" s="9" t="s">
        <v>1577</v>
      </c>
      <c r="P662" s="9">
        <v>2.9999999999999997E-4</v>
      </c>
      <c r="Q662" s="9" t="s">
        <v>1128</v>
      </c>
      <c r="R662" s="11">
        <v>25580491.980799999</v>
      </c>
      <c r="S662" s="11">
        <v>21870182.199999999</v>
      </c>
      <c r="T662" s="11">
        <v>0</v>
      </c>
      <c r="U662" s="11">
        <v>0</v>
      </c>
      <c r="V662" s="11">
        <v>1533625.8688000001</v>
      </c>
      <c r="W662" s="11">
        <v>1318645.5552000001</v>
      </c>
      <c r="X662" s="11">
        <v>858038.36159999995</v>
      </c>
      <c r="Y662" s="11">
        <v>0</v>
      </c>
      <c r="Z662" s="11">
        <v>0</v>
      </c>
      <c r="AA662" s="9">
        <v>1.2400454912223761E-3</v>
      </c>
      <c r="AB662" s="28">
        <f t="shared" si="135"/>
        <v>24722453.623999998</v>
      </c>
      <c r="AC662" s="14">
        <f t="shared" si="139"/>
        <v>0.88462830318625496</v>
      </c>
      <c r="AD662" s="14">
        <f t="shared" si="136"/>
        <v>6.2033724165274223E-2</v>
      </c>
      <c r="AE662" s="9">
        <f t="shared" si="138"/>
        <v>1.2214690802894071E-2</v>
      </c>
      <c r="AF662" s="9">
        <f t="shared" si="137"/>
        <v>8.5654365489062044E-4</v>
      </c>
      <c r="AG662" s="26">
        <f t="shared" si="132"/>
        <v>1.50477551913294E-2</v>
      </c>
    </row>
    <row r="663" spans="1:33" x14ac:dyDescent="0.2">
      <c r="A663" s="6" t="s">
        <v>1470</v>
      </c>
      <c r="B663" s="6" t="s">
        <v>1125</v>
      </c>
      <c r="C663" s="6" t="s">
        <v>1126</v>
      </c>
      <c r="D663" s="7" t="s">
        <v>1127</v>
      </c>
      <c r="E663" s="7" t="s">
        <v>3</v>
      </c>
      <c r="F663" s="7" t="s">
        <v>4</v>
      </c>
      <c r="G663" s="7" t="s">
        <v>24</v>
      </c>
      <c r="H663" s="7" t="s">
        <v>159</v>
      </c>
      <c r="I663" s="7" t="s">
        <v>7</v>
      </c>
      <c r="J663" s="7" t="s">
        <v>30</v>
      </c>
      <c r="K663" s="11">
        <v>430811760.35953486</v>
      </c>
      <c r="L663" s="9" t="s">
        <v>1492</v>
      </c>
      <c r="M663" s="9">
        <v>0</v>
      </c>
      <c r="N663" s="7">
        <v>0</v>
      </c>
      <c r="O663" s="9" t="s">
        <v>1577</v>
      </c>
      <c r="P663" s="9">
        <v>2.9999999999999997E-4</v>
      </c>
      <c r="Q663" s="9" t="s">
        <v>1128</v>
      </c>
      <c r="R663" s="11">
        <v>6148252.4384000003</v>
      </c>
      <c r="S663" s="11">
        <v>5256482.21</v>
      </c>
      <c r="T663" s="11">
        <v>0</v>
      </c>
      <c r="U663" s="11">
        <v>0</v>
      </c>
      <c r="V663" s="11">
        <v>368605.84989999997</v>
      </c>
      <c r="W663" s="11">
        <v>316935.48959999997</v>
      </c>
      <c r="X663" s="11">
        <v>206228.88929999998</v>
      </c>
      <c r="Y663" s="11">
        <v>0</v>
      </c>
      <c r="Z663" s="11">
        <v>0</v>
      </c>
      <c r="AA663" s="9">
        <v>2.9837006203445299E-4</v>
      </c>
      <c r="AB663" s="28">
        <f t="shared" si="135"/>
        <v>5942023.5494999997</v>
      </c>
      <c r="AC663" s="14">
        <f t="shared" si="139"/>
        <v>0.88462830317162144</v>
      </c>
      <c r="AD663" s="14">
        <f t="shared" si="136"/>
        <v>6.2033724173142471E-2</v>
      </c>
      <c r="AE663" s="9">
        <f t="shared" si="138"/>
        <v>1.220134335611728E-2</v>
      </c>
      <c r="AF663" s="9">
        <f t="shared" si="137"/>
        <v>8.5560767791570771E-4</v>
      </c>
      <c r="AG663" s="26">
        <f t="shared" si="132"/>
        <v>1.4090991564616163E-2</v>
      </c>
    </row>
    <row r="664" spans="1:33" x14ac:dyDescent="0.2">
      <c r="A664" s="6" t="s">
        <v>1470</v>
      </c>
      <c r="B664" s="6" t="s">
        <v>1134</v>
      </c>
      <c r="C664" s="6" t="s">
        <v>1086</v>
      </c>
      <c r="D664" s="7" t="s">
        <v>1087</v>
      </c>
      <c r="E664" s="7" t="s">
        <v>3</v>
      </c>
      <c r="F664" s="7" t="s">
        <v>4</v>
      </c>
      <c r="G664" s="7" t="s">
        <v>24</v>
      </c>
      <c r="H664" s="7" t="s">
        <v>173</v>
      </c>
      <c r="I664" s="7" t="s">
        <v>81</v>
      </c>
      <c r="J664" s="7" t="s">
        <v>8</v>
      </c>
      <c r="K664" s="11">
        <v>11006428635</v>
      </c>
      <c r="L664" s="9" t="s">
        <v>1492</v>
      </c>
      <c r="M664" s="9">
        <v>0</v>
      </c>
      <c r="N664" s="7">
        <v>0</v>
      </c>
      <c r="O664" s="9" t="s">
        <v>1577</v>
      </c>
      <c r="P664" s="9">
        <v>2.9999999999999997E-4</v>
      </c>
      <c r="Q664" s="9">
        <v>0</v>
      </c>
      <c r="R664" s="11">
        <v>152656883.5404</v>
      </c>
      <c r="S664" s="11">
        <v>134482648.4648</v>
      </c>
      <c r="T664" s="11">
        <v>0</v>
      </c>
      <c r="U664" s="11">
        <v>0</v>
      </c>
      <c r="V664" s="11">
        <v>9112901.5414000005</v>
      </c>
      <c r="W664" s="11">
        <v>5390464.8469000002</v>
      </c>
      <c r="X664" s="11">
        <v>3670868.6872999999</v>
      </c>
      <c r="Y664" s="11">
        <v>0</v>
      </c>
      <c r="Z664" s="11">
        <v>0</v>
      </c>
      <c r="AA664" s="9">
        <v>2.3100962463862766E-3</v>
      </c>
      <c r="AB664" s="28">
        <f t="shared" si="135"/>
        <v>148986014.8531</v>
      </c>
      <c r="AC664" s="14">
        <f t="shared" si="139"/>
        <v>0.90265283353877002</v>
      </c>
      <c r="AD664" s="14">
        <f t="shared" si="136"/>
        <v>6.1166154087585391E-2</v>
      </c>
      <c r="AE664" s="9">
        <f t="shared" si="138"/>
        <v>1.2218554530681332E-2</v>
      </c>
      <c r="AF664" s="9">
        <f t="shared" si="137"/>
        <v>8.2796171615753182E-4</v>
      </c>
      <c r="AG664" s="26">
        <f t="shared" si="132"/>
        <v>1.5846368528144455E-2</v>
      </c>
    </row>
    <row r="665" spans="1:33" x14ac:dyDescent="0.2">
      <c r="A665" s="6" t="s">
        <v>1470</v>
      </c>
      <c r="B665" s="6" t="s">
        <v>1134</v>
      </c>
      <c r="C665" s="6" t="s">
        <v>1088</v>
      </c>
      <c r="D665" s="7" t="s">
        <v>1089</v>
      </c>
      <c r="E665" s="7" t="s">
        <v>3</v>
      </c>
      <c r="F665" s="7" t="s">
        <v>4</v>
      </c>
      <c r="G665" s="7" t="s">
        <v>24</v>
      </c>
      <c r="H665" s="7" t="s">
        <v>173</v>
      </c>
      <c r="I665" s="7" t="s">
        <v>81</v>
      </c>
      <c r="J665" s="7" t="s">
        <v>8</v>
      </c>
      <c r="K665" s="11">
        <v>237855938</v>
      </c>
      <c r="L665" s="9" t="s">
        <v>1492</v>
      </c>
      <c r="M665" s="9">
        <v>0</v>
      </c>
      <c r="N665" s="7">
        <v>0</v>
      </c>
      <c r="O665" s="9" t="s">
        <v>1577</v>
      </c>
      <c r="P665" s="9">
        <v>2.9999999999999997E-4</v>
      </c>
      <c r="Q665" s="9">
        <v>0</v>
      </c>
      <c r="R665" s="11">
        <v>3299017.5743999998</v>
      </c>
      <c r="S665" s="11">
        <v>2906260.1727999998</v>
      </c>
      <c r="T665" s="11">
        <v>0</v>
      </c>
      <c r="U665" s="11">
        <v>0</v>
      </c>
      <c r="V665" s="11">
        <v>196935.91039999999</v>
      </c>
      <c r="W665" s="11">
        <v>116491.55839999999</v>
      </c>
      <c r="X665" s="11">
        <v>79329.93280000001</v>
      </c>
      <c r="Y665" s="11">
        <v>0</v>
      </c>
      <c r="Z665" s="11">
        <v>0</v>
      </c>
      <c r="AA665" s="9">
        <v>0</v>
      </c>
      <c r="AB665" s="28">
        <f t="shared" si="135"/>
        <v>3219687.6415999997</v>
      </c>
      <c r="AC665" s="14">
        <f t="shared" si="139"/>
        <v>0.90265283353877013</v>
      </c>
      <c r="AD665" s="14">
        <f t="shared" si="136"/>
        <v>6.1166154087585391E-2</v>
      </c>
      <c r="AE665" s="9">
        <f t="shared" si="138"/>
        <v>1.2218573129757222E-2</v>
      </c>
      <c r="AF665" s="9">
        <f t="shared" si="137"/>
        <v>8.2796297648032651E-4</v>
      </c>
      <c r="AG665" s="26">
        <f t="shared" si="132"/>
        <v>1.3536292886663186E-2</v>
      </c>
    </row>
    <row r="666" spans="1:33" x14ac:dyDescent="0.2">
      <c r="A666" s="6" t="s">
        <v>1470</v>
      </c>
      <c r="B666" s="6" t="s">
        <v>1134</v>
      </c>
      <c r="C666" s="6" t="s">
        <v>1090</v>
      </c>
      <c r="D666" s="7" t="s">
        <v>1091</v>
      </c>
      <c r="E666" s="7" t="s">
        <v>3</v>
      </c>
      <c r="F666" s="7" t="s">
        <v>4</v>
      </c>
      <c r="G666" s="7" t="s">
        <v>24</v>
      </c>
      <c r="H666" s="7" t="s">
        <v>173</v>
      </c>
      <c r="I666" s="7" t="s">
        <v>81</v>
      </c>
      <c r="J666" s="7" t="s">
        <v>27</v>
      </c>
      <c r="K666" s="11">
        <v>6137870395.3227434</v>
      </c>
      <c r="L666" s="9" t="s">
        <v>1492</v>
      </c>
      <c r="M666" s="9">
        <v>0</v>
      </c>
      <c r="N666" s="7">
        <v>0</v>
      </c>
      <c r="O666" s="9" t="s">
        <v>1577</v>
      </c>
      <c r="P666" s="9">
        <v>2.9999999999999997E-4</v>
      </c>
      <c r="Q666" s="9">
        <v>0</v>
      </c>
      <c r="R666" s="11">
        <v>85130117.564400002</v>
      </c>
      <c r="S666" s="11">
        <v>74995135.5528</v>
      </c>
      <c r="T666" s="11">
        <v>0</v>
      </c>
      <c r="U666" s="11">
        <v>0</v>
      </c>
      <c r="V666" s="11">
        <v>5081869.6254000003</v>
      </c>
      <c r="W666" s="11">
        <v>3006028.2609000001</v>
      </c>
      <c r="X666" s="11">
        <v>2047084.1253</v>
      </c>
      <c r="Y666" s="11">
        <v>0</v>
      </c>
      <c r="Z666" s="11">
        <v>0</v>
      </c>
      <c r="AA666" s="9">
        <v>1.2882536044296271E-3</v>
      </c>
      <c r="AB666" s="28">
        <f t="shared" si="135"/>
        <v>83083033.439100012</v>
      </c>
      <c r="AC666" s="14">
        <f t="shared" si="139"/>
        <v>0.90265283353876991</v>
      </c>
      <c r="AD666" s="14">
        <f t="shared" si="136"/>
        <v>6.1166154087585384E-2</v>
      </c>
      <c r="AE666" s="9">
        <f t="shared" si="138"/>
        <v>1.2218429312216943E-2</v>
      </c>
      <c r="AF666" s="9">
        <f t="shared" si="137"/>
        <v>8.2795323102171563E-4</v>
      </c>
      <c r="AG666" s="26">
        <f t="shared" si="132"/>
        <v>1.4824387163458828E-2</v>
      </c>
    </row>
    <row r="667" spans="1:33" x14ac:dyDescent="0.2">
      <c r="A667" s="6" t="s">
        <v>1470</v>
      </c>
      <c r="B667" s="6" t="s">
        <v>1134</v>
      </c>
      <c r="C667" s="6" t="s">
        <v>1137</v>
      </c>
      <c r="D667" s="7" t="s">
        <v>1138</v>
      </c>
      <c r="E667" s="7" t="s">
        <v>3</v>
      </c>
      <c r="F667" s="7" t="s">
        <v>4</v>
      </c>
      <c r="G667" s="7" t="s">
        <v>24</v>
      </c>
      <c r="H667" s="7" t="s">
        <v>173</v>
      </c>
      <c r="I667" s="7" t="s">
        <v>81</v>
      </c>
      <c r="J667" s="7" t="s">
        <v>30</v>
      </c>
      <c r="K667" s="11">
        <v>1193977574.7390513</v>
      </c>
      <c r="L667" s="9" t="s">
        <v>1492</v>
      </c>
      <c r="M667" s="9">
        <v>0</v>
      </c>
      <c r="N667" s="7">
        <v>0</v>
      </c>
      <c r="O667" s="9" t="s">
        <v>1577</v>
      </c>
      <c r="P667" s="9">
        <v>2.9999999999999997E-4</v>
      </c>
      <c r="Q667" s="9">
        <v>0</v>
      </c>
      <c r="R667" s="11">
        <v>16572408.5964</v>
      </c>
      <c r="S667" s="11">
        <v>14599416.3368</v>
      </c>
      <c r="T667" s="11">
        <v>0</v>
      </c>
      <c r="U667" s="11">
        <v>0</v>
      </c>
      <c r="V667" s="11">
        <v>989295.23739999998</v>
      </c>
      <c r="W667" s="11">
        <v>585188.06290000002</v>
      </c>
      <c r="X667" s="11">
        <v>398508.95929999999</v>
      </c>
      <c r="Y667" s="11">
        <v>0</v>
      </c>
      <c r="Z667" s="11">
        <v>0</v>
      </c>
      <c r="AA667" s="9">
        <v>2.5059928203075851E-4</v>
      </c>
      <c r="AB667" s="28">
        <f t="shared" si="135"/>
        <v>16173899.6371</v>
      </c>
      <c r="AC667" s="14">
        <f t="shared" si="139"/>
        <v>0.90265283353877002</v>
      </c>
      <c r="AD667" s="14">
        <f t="shared" si="136"/>
        <v>6.1166154087585391E-2</v>
      </c>
      <c r="AE667" s="9">
        <f t="shared" si="138"/>
        <v>1.2227546518192155E-2</v>
      </c>
      <c r="AF667" s="9">
        <f t="shared" si="137"/>
        <v>8.285710371203701E-4</v>
      </c>
      <c r="AG667" s="26">
        <f t="shared" ref="AG667:AG680" si="140">+AB667/K667+AA667</f>
        <v>1.3796833297887272E-2</v>
      </c>
    </row>
    <row r="668" spans="1:33" x14ac:dyDescent="0.2">
      <c r="A668" s="6" t="s">
        <v>1470</v>
      </c>
      <c r="B668" s="6" t="s">
        <v>1129</v>
      </c>
      <c r="C668" s="6" t="s">
        <v>1094</v>
      </c>
      <c r="D668" s="7" t="s">
        <v>1095</v>
      </c>
      <c r="E668" s="7" t="s">
        <v>3</v>
      </c>
      <c r="F668" s="7" t="s">
        <v>4</v>
      </c>
      <c r="G668" s="7" t="s">
        <v>24</v>
      </c>
      <c r="H668" s="7" t="s">
        <v>80</v>
      </c>
      <c r="I668" s="7" t="s">
        <v>7</v>
      </c>
      <c r="J668" s="7" t="s">
        <v>27</v>
      </c>
      <c r="K668" s="11">
        <v>253814</v>
      </c>
      <c r="L668" s="9" t="s">
        <v>1492</v>
      </c>
      <c r="M668" s="9">
        <v>0</v>
      </c>
      <c r="N668" s="7">
        <v>0</v>
      </c>
      <c r="O668" s="9" t="s">
        <v>1577</v>
      </c>
      <c r="P668" s="9">
        <v>2.9999999999999997E-4</v>
      </c>
      <c r="Q668" s="9">
        <v>0</v>
      </c>
      <c r="R668" s="11">
        <v>3671.6368303999998</v>
      </c>
      <c r="S668" s="11">
        <v>2560.4245919999998</v>
      </c>
      <c r="T668" s="11">
        <v>0</v>
      </c>
      <c r="U668" s="11">
        <v>0</v>
      </c>
      <c r="V668" s="11">
        <v>203.37722239999999</v>
      </c>
      <c r="W668" s="11">
        <v>821.22658200000001</v>
      </c>
      <c r="X668" s="11">
        <v>86.608433999999988</v>
      </c>
      <c r="Y668" s="11">
        <v>0</v>
      </c>
      <c r="Z668" s="11">
        <v>0</v>
      </c>
      <c r="AA668" s="9">
        <v>1.6932355645338311E-3</v>
      </c>
      <c r="AB668" s="28">
        <f t="shared" si="135"/>
        <v>3585.0283964</v>
      </c>
      <c r="AC668" s="14">
        <f t="shared" si="139"/>
        <v>0.71419925001741047</v>
      </c>
      <c r="AD668" s="14">
        <f t="shared" si="136"/>
        <v>5.6729598740201483E-2</v>
      </c>
      <c r="AE668" s="9">
        <f t="shared" si="138"/>
        <v>1.0087798907861661E-2</v>
      </c>
      <c r="AF668" s="9">
        <f t="shared" si="137"/>
        <v>8.0128449336916007E-4</v>
      </c>
      <c r="AG668" s="26">
        <f t="shared" si="140"/>
        <v>1.5817863821446374E-2</v>
      </c>
    </row>
    <row r="669" spans="1:33" x14ac:dyDescent="0.2">
      <c r="A669" s="6" t="s">
        <v>1470</v>
      </c>
      <c r="B669" s="6" t="s">
        <v>1129</v>
      </c>
      <c r="C669" s="6" t="s">
        <v>1096</v>
      </c>
      <c r="D669" s="7" t="s">
        <v>1097</v>
      </c>
      <c r="E669" s="7" t="s">
        <v>3</v>
      </c>
      <c r="F669" s="7" t="s">
        <v>4</v>
      </c>
      <c r="G669" s="7" t="s">
        <v>24</v>
      </c>
      <c r="H669" s="7" t="s">
        <v>80</v>
      </c>
      <c r="I669" s="7" t="s">
        <v>7</v>
      </c>
      <c r="J669" s="7" t="s">
        <v>27</v>
      </c>
      <c r="K669" s="11">
        <v>7427</v>
      </c>
      <c r="L669" s="9" t="s">
        <v>1492</v>
      </c>
      <c r="M669" s="9">
        <v>0</v>
      </c>
      <c r="N669" s="7">
        <v>0</v>
      </c>
      <c r="O669" s="9" t="s">
        <v>1577</v>
      </c>
      <c r="P669" s="9">
        <v>2.9999999999999997E-4</v>
      </c>
      <c r="Q669" s="9">
        <v>0</v>
      </c>
      <c r="R669" s="11">
        <v>107.221492</v>
      </c>
      <c r="S669" s="11">
        <v>74.771159999999995</v>
      </c>
      <c r="T669" s="11">
        <v>0</v>
      </c>
      <c r="U669" s="11">
        <v>0</v>
      </c>
      <c r="V669" s="11">
        <v>5.939152</v>
      </c>
      <c r="W669" s="11">
        <v>23.981984999999998</v>
      </c>
      <c r="X669" s="11">
        <v>2.5291950000000001</v>
      </c>
      <c r="Y669" s="11">
        <v>0</v>
      </c>
      <c r="Z669" s="11">
        <v>0</v>
      </c>
      <c r="AA669" s="9">
        <v>0</v>
      </c>
      <c r="AB669" s="28">
        <f t="shared" si="135"/>
        <v>104.69229699999998</v>
      </c>
      <c r="AC669" s="14">
        <f t="shared" si="139"/>
        <v>0.71419925001741058</v>
      </c>
      <c r="AD669" s="14">
        <f t="shared" si="136"/>
        <v>5.6729598740201496E-2</v>
      </c>
      <c r="AE669" s="9">
        <f t="shared" si="138"/>
        <v>1.0067478120371617E-2</v>
      </c>
      <c r="AF669" s="9">
        <f t="shared" si="137"/>
        <v>7.9967039181365286E-4</v>
      </c>
      <c r="AG669" s="26">
        <f t="shared" si="140"/>
        <v>1.4096175710246395E-2</v>
      </c>
    </row>
    <row r="670" spans="1:33" x14ac:dyDescent="0.2">
      <c r="A670" s="6" t="s">
        <v>1470</v>
      </c>
      <c r="B670" s="6" t="s">
        <v>1129</v>
      </c>
      <c r="C670" s="6" t="s">
        <v>1092</v>
      </c>
      <c r="D670" s="7" t="s">
        <v>1093</v>
      </c>
      <c r="E670" s="7" t="s">
        <v>3</v>
      </c>
      <c r="F670" s="7" t="s">
        <v>4</v>
      </c>
      <c r="G670" s="7" t="s">
        <v>24</v>
      </c>
      <c r="H670" s="7" t="s">
        <v>80</v>
      </c>
      <c r="I670" s="7" t="s">
        <v>7</v>
      </c>
      <c r="J670" s="7" t="s">
        <v>8</v>
      </c>
      <c r="K670" s="11">
        <v>380400.00203865417</v>
      </c>
      <c r="L670" s="9" t="s">
        <v>1492</v>
      </c>
      <c r="M670" s="9">
        <v>0</v>
      </c>
      <c r="N670" s="7">
        <v>0</v>
      </c>
      <c r="O670" s="9" t="s">
        <v>1577</v>
      </c>
      <c r="P670" s="9">
        <v>2.9999999999999997E-4</v>
      </c>
      <c r="Q670" s="9">
        <v>0</v>
      </c>
      <c r="R670" s="11">
        <v>5544.7496775999998</v>
      </c>
      <c r="S670" s="11">
        <v>3866.6442480000001</v>
      </c>
      <c r="T670" s="11">
        <v>0</v>
      </c>
      <c r="U670" s="11">
        <v>0</v>
      </c>
      <c r="V670" s="11">
        <v>307.13162560000001</v>
      </c>
      <c r="W670" s="11">
        <v>1240.181433</v>
      </c>
      <c r="X670" s="11">
        <v>130.792371</v>
      </c>
      <c r="Y670" s="11">
        <v>0</v>
      </c>
      <c r="Z670" s="11">
        <v>0</v>
      </c>
      <c r="AA670" s="9">
        <v>2.5572494442745253E-3</v>
      </c>
      <c r="AB670" s="28">
        <f t="shared" si="135"/>
        <v>5413.9573065999994</v>
      </c>
      <c r="AC670" s="14">
        <f t="shared" si="139"/>
        <v>0.71419925001741069</v>
      </c>
      <c r="AD670" s="14">
        <f t="shared" si="136"/>
        <v>5.6729598740201496E-2</v>
      </c>
      <c r="AE670" s="9">
        <f t="shared" si="138"/>
        <v>1.0164679882433577E-2</v>
      </c>
      <c r="AF670" s="9">
        <f t="shared" si="137"/>
        <v>8.0739123016300874E-4</v>
      </c>
      <c r="AG670" s="26">
        <f t="shared" si="140"/>
        <v>1.6789524096181237E-2</v>
      </c>
    </row>
    <row r="671" spans="1:33" x14ac:dyDescent="0.2">
      <c r="A671" s="6" t="s">
        <v>1470</v>
      </c>
      <c r="B671" s="6" t="s">
        <v>1098</v>
      </c>
      <c r="C671" s="6" t="s">
        <v>1099</v>
      </c>
      <c r="D671" s="7" t="s">
        <v>1100</v>
      </c>
      <c r="E671" s="7" t="s">
        <v>3</v>
      </c>
      <c r="F671" s="7" t="s">
        <v>4</v>
      </c>
      <c r="G671" s="7" t="s">
        <v>24</v>
      </c>
      <c r="H671" s="7" t="s">
        <v>17</v>
      </c>
      <c r="I671" s="7" t="s">
        <v>7</v>
      </c>
      <c r="J671" s="7" t="s">
        <v>8</v>
      </c>
      <c r="K671" s="11">
        <v>1909622613</v>
      </c>
      <c r="L671" s="9" t="s">
        <v>1493</v>
      </c>
      <c r="M671" s="9">
        <v>0</v>
      </c>
      <c r="N671" s="7">
        <v>0</v>
      </c>
      <c r="O671" s="9" t="s">
        <v>1579</v>
      </c>
      <c r="P671" s="9">
        <v>2.9999999999999997E-4</v>
      </c>
      <c r="Q671" s="9" t="s">
        <v>1128</v>
      </c>
      <c r="R671" s="11">
        <v>34558375.039999999</v>
      </c>
      <c r="S671" s="11">
        <v>28863666.09</v>
      </c>
      <c r="T671" s="11">
        <v>0</v>
      </c>
      <c r="U671" s="11">
        <v>0</v>
      </c>
      <c r="V671" s="11">
        <v>1539728.7150000001</v>
      </c>
      <c r="W671" s="11">
        <v>3661259.1749999998</v>
      </c>
      <c r="X671" s="11">
        <v>493721.06</v>
      </c>
      <c r="Y671" s="11">
        <v>0</v>
      </c>
      <c r="Z671" s="11">
        <v>0</v>
      </c>
      <c r="AA671" s="9">
        <v>7.1170413312947609E-3</v>
      </c>
      <c r="AB671" s="28">
        <f t="shared" si="135"/>
        <v>34064653.979999997</v>
      </c>
      <c r="AC671" s="14">
        <f t="shared" si="139"/>
        <v>0.84732010214888442</v>
      </c>
      <c r="AD671" s="14">
        <f t="shared" si="136"/>
        <v>4.5200186560063221E-2</v>
      </c>
      <c r="AE671" s="9">
        <f t="shared" si="138"/>
        <v>1.5114853528391895E-2</v>
      </c>
      <c r="AF671" s="9">
        <f t="shared" si="137"/>
        <v>8.0630000111964531E-4</v>
      </c>
      <c r="AG671" s="26">
        <f t="shared" si="140"/>
        <v>2.4955463304359233E-2</v>
      </c>
    </row>
    <row r="672" spans="1:33" x14ac:dyDescent="0.2">
      <c r="A672" s="6" t="s">
        <v>1470</v>
      </c>
      <c r="B672" s="6" t="s">
        <v>1098</v>
      </c>
      <c r="C672" s="6" t="s">
        <v>1101</v>
      </c>
      <c r="D672" s="7" t="s">
        <v>1102</v>
      </c>
      <c r="E672" s="7" t="s">
        <v>3</v>
      </c>
      <c r="F672" s="7" t="s">
        <v>4</v>
      </c>
      <c r="G672" s="7" t="s">
        <v>24</v>
      </c>
      <c r="H672" s="7" t="s">
        <v>17</v>
      </c>
      <c r="I672" s="7" t="s">
        <v>7</v>
      </c>
      <c r="J672" s="7" t="s">
        <v>8</v>
      </c>
      <c r="K672" s="11">
        <v>302822409</v>
      </c>
      <c r="L672" s="9" t="s">
        <v>1493</v>
      </c>
      <c r="M672" s="9">
        <v>0</v>
      </c>
      <c r="N672" s="7">
        <v>0</v>
      </c>
      <c r="O672" s="9" t="s">
        <v>1579</v>
      </c>
      <c r="P672" s="9">
        <v>2.9999999999999997E-4</v>
      </c>
      <c r="Q672" s="9" t="s">
        <v>1128</v>
      </c>
      <c r="R672" s="11">
        <v>5480978.432</v>
      </c>
      <c r="S672" s="11">
        <v>4577794.2719999999</v>
      </c>
      <c r="T672" s="11">
        <v>0</v>
      </c>
      <c r="U672" s="11">
        <v>0</v>
      </c>
      <c r="V672" s="11">
        <v>244201.872</v>
      </c>
      <c r="W672" s="11">
        <v>580677.84</v>
      </c>
      <c r="X672" s="11">
        <v>78304.448000000004</v>
      </c>
      <c r="Y672" s="11">
        <v>0</v>
      </c>
      <c r="Z672" s="11">
        <v>0</v>
      </c>
      <c r="AA672" s="9">
        <v>1.12859974854302E-3</v>
      </c>
      <c r="AB672" s="28">
        <f t="shared" si="135"/>
        <v>5402673.9840000002</v>
      </c>
      <c r="AC672" s="14">
        <f t="shared" si="139"/>
        <v>0.84732010214888431</v>
      </c>
      <c r="AD672" s="14">
        <f t="shared" si="136"/>
        <v>4.5200186560063214E-2</v>
      </c>
      <c r="AE672" s="9">
        <f t="shared" si="138"/>
        <v>1.511709218322743E-2</v>
      </c>
      <c r="AF672" s="9">
        <f t="shared" si="137"/>
        <v>8.0641942188631099E-4</v>
      </c>
      <c r="AG672" s="26">
        <f t="shared" si="140"/>
        <v>1.89696637630625E-2</v>
      </c>
    </row>
    <row r="673" spans="1:33" x14ac:dyDescent="0.2">
      <c r="A673" s="6" t="s">
        <v>1470</v>
      </c>
      <c r="B673" s="6" t="s">
        <v>1098</v>
      </c>
      <c r="C673" s="6" t="s">
        <v>1135</v>
      </c>
      <c r="D673" s="7" t="s">
        <v>1136</v>
      </c>
      <c r="E673" s="7" t="s">
        <v>3</v>
      </c>
      <c r="F673" s="7" t="s">
        <v>4</v>
      </c>
      <c r="G673" s="7" t="s">
        <v>24</v>
      </c>
      <c r="H673" s="7" t="s">
        <v>17</v>
      </c>
      <c r="I673" s="7" t="s">
        <v>7</v>
      </c>
      <c r="J673" s="7" t="s">
        <v>27</v>
      </c>
      <c r="K673" s="11">
        <v>14584334.527304459</v>
      </c>
      <c r="L673" s="9" t="s">
        <v>1493</v>
      </c>
      <c r="M673" s="9">
        <v>0</v>
      </c>
      <c r="N673" s="7">
        <v>0</v>
      </c>
      <c r="O673" s="9" t="s">
        <v>1579</v>
      </c>
      <c r="P673" s="9">
        <v>2.9999999999999997E-4</v>
      </c>
      <c r="Q673" s="9" t="s">
        <v>1128</v>
      </c>
      <c r="R673" s="11">
        <v>261958.52799999999</v>
      </c>
      <c r="S673" s="11">
        <v>218791.63800000001</v>
      </c>
      <c r="T673" s="11">
        <v>0</v>
      </c>
      <c r="U673" s="11">
        <v>0</v>
      </c>
      <c r="V673" s="11">
        <v>11671.413</v>
      </c>
      <c r="W673" s="11">
        <v>27752.985000000001</v>
      </c>
      <c r="X673" s="11">
        <v>3742.4920000000002</v>
      </c>
      <c r="Y673" s="11">
        <v>0</v>
      </c>
      <c r="Z673" s="11">
        <v>0</v>
      </c>
      <c r="AA673" s="9">
        <v>5.4354881901103138E-5</v>
      </c>
      <c r="AB673" s="28">
        <f t="shared" si="135"/>
        <v>258216.03600000002</v>
      </c>
      <c r="AC673" s="14">
        <f t="shared" si="139"/>
        <v>0.84732010214888431</v>
      </c>
      <c r="AD673" s="14">
        <f t="shared" si="136"/>
        <v>4.5200186560063214E-2</v>
      </c>
      <c r="AE673" s="9">
        <f t="shared" si="138"/>
        <v>1.5001825252320102E-2</v>
      </c>
      <c r="AF673" s="9">
        <f t="shared" si="137"/>
        <v>8.0027052164423731E-4</v>
      </c>
      <c r="AG673" s="26">
        <f t="shared" si="140"/>
        <v>1.7759381841929607E-2</v>
      </c>
    </row>
    <row r="674" spans="1:33" x14ac:dyDescent="0.2">
      <c r="A674" s="6" t="s">
        <v>1470</v>
      </c>
      <c r="B674" s="6" t="s">
        <v>1103</v>
      </c>
      <c r="C674" s="6" t="s">
        <v>1104</v>
      </c>
      <c r="D674" s="7" t="s">
        <v>1105</v>
      </c>
      <c r="E674" s="7" t="s">
        <v>3</v>
      </c>
      <c r="F674" s="7" t="s">
        <v>4</v>
      </c>
      <c r="G674" s="7" t="s">
        <v>24</v>
      </c>
      <c r="H674" s="7" t="s">
        <v>333</v>
      </c>
      <c r="I674" s="7" t="s">
        <v>7</v>
      </c>
      <c r="J674" s="7" t="s">
        <v>8</v>
      </c>
      <c r="K674" s="11">
        <v>383522608</v>
      </c>
      <c r="L674" s="9" t="s">
        <v>1493</v>
      </c>
      <c r="M674" s="9">
        <v>0</v>
      </c>
      <c r="N674" s="7">
        <v>0</v>
      </c>
      <c r="O674" s="9" t="s">
        <v>1579</v>
      </c>
      <c r="P674" s="9">
        <v>2.9999999999999997E-4</v>
      </c>
      <c r="Q674" s="9">
        <v>0</v>
      </c>
      <c r="R674" s="11">
        <v>5053804.2967999997</v>
      </c>
      <c r="S674" s="11">
        <v>3854096.8026000001</v>
      </c>
      <c r="T674" s="11">
        <v>0</v>
      </c>
      <c r="U674" s="11">
        <v>0</v>
      </c>
      <c r="V674" s="11">
        <v>308308.83600000001</v>
      </c>
      <c r="W674" s="11">
        <v>710678.04879999999</v>
      </c>
      <c r="X674" s="11">
        <v>180720.60940000002</v>
      </c>
      <c r="Y674" s="11">
        <v>0</v>
      </c>
      <c r="Z674" s="11">
        <v>0</v>
      </c>
      <c r="AA674" s="9">
        <v>6.6050553590717232E-3</v>
      </c>
      <c r="AB674" s="28">
        <f t="shared" si="135"/>
        <v>4873083.6874000002</v>
      </c>
      <c r="AC674" s="14">
        <f t="shared" si="139"/>
        <v>0.79089485217856514</v>
      </c>
      <c r="AD674" s="14">
        <f t="shared" si="136"/>
        <v>6.32677080422758E-2</v>
      </c>
      <c r="AE674" s="9">
        <f t="shared" si="138"/>
        <v>1.004920367719235E-2</v>
      </c>
      <c r="AF674" s="9">
        <f t="shared" si="137"/>
        <v>8.038869927584556E-4</v>
      </c>
      <c r="AG674" s="26">
        <f t="shared" si="140"/>
        <v>1.9311173814023405E-2</v>
      </c>
    </row>
    <row r="675" spans="1:33" x14ac:dyDescent="0.2">
      <c r="A675" s="6" t="s">
        <v>1470</v>
      </c>
      <c r="B675" s="6" t="s">
        <v>1103</v>
      </c>
      <c r="C675" s="6" t="s">
        <v>1106</v>
      </c>
      <c r="D675" s="7" t="s">
        <v>1107</v>
      </c>
      <c r="E675" s="7" t="s">
        <v>3</v>
      </c>
      <c r="F675" s="7" t="s">
        <v>4</v>
      </c>
      <c r="G675" s="7" t="s">
        <v>24</v>
      </c>
      <c r="H675" s="7" t="s">
        <v>333</v>
      </c>
      <c r="I675" s="7" t="s">
        <v>7</v>
      </c>
      <c r="J675" s="7" t="s">
        <v>8</v>
      </c>
      <c r="K675" s="11">
        <v>98270850</v>
      </c>
      <c r="L675" s="9" t="s">
        <v>1493</v>
      </c>
      <c r="M675" s="9">
        <v>0</v>
      </c>
      <c r="N675" s="7">
        <v>0</v>
      </c>
      <c r="O675" s="9" t="s">
        <v>1579</v>
      </c>
      <c r="P675" s="9">
        <v>2.9999999999999997E-4</v>
      </c>
      <c r="Q675" s="9">
        <v>0</v>
      </c>
      <c r="R675" s="11">
        <v>1296791.7032000001</v>
      </c>
      <c r="S675" s="11">
        <v>988950.19739999995</v>
      </c>
      <c r="T675" s="11">
        <v>0</v>
      </c>
      <c r="U675" s="11">
        <v>0</v>
      </c>
      <c r="V675" s="11">
        <v>79111.164000000004</v>
      </c>
      <c r="W675" s="11">
        <v>182357.95120000001</v>
      </c>
      <c r="X675" s="11">
        <v>46372.390600000006</v>
      </c>
      <c r="Y675" s="11">
        <v>0</v>
      </c>
      <c r="Z675" s="11">
        <v>0</v>
      </c>
      <c r="AA675" s="9">
        <v>1.6949446409282782E-3</v>
      </c>
      <c r="AB675" s="28">
        <f t="shared" si="135"/>
        <v>1250419.3126000001</v>
      </c>
      <c r="AC675" s="14">
        <f t="shared" si="139"/>
        <v>0.79089485217856503</v>
      </c>
      <c r="AD675" s="14">
        <f t="shared" si="136"/>
        <v>6.32677080422758E-2</v>
      </c>
      <c r="AE675" s="9">
        <f t="shared" si="138"/>
        <v>1.0063515247909221E-2</v>
      </c>
      <c r="AF675" s="9">
        <f t="shared" si="137"/>
        <v>8.050318482032058E-4</v>
      </c>
      <c r="AG675" s="26">
        <f t="shared" si="140"/>
        <v>1.4419158511063726E-2</v>
      </c>
    </row>
    <row r="676" spans="1:33" x14ac:dyDescent="0.2">
      <c r="A676" s="6" t="s">
        <v>1470</v>
      </c>
      <c r="B676" s="6" t="s">
        <v>1108</v>
      </c>
      <c r="C676" s="6" t="s">
        <v>1109</v>
      </c>
      <c r="D676" s="7" t="s">
        <v>1110</v>
      </c>
      <c r="E676" s="7" t="s">
        <v>3</v>
      </c>
      <c r="F676" s="7" t="s">
        <v>4</v>
      </c>
      <c r="G676" s="7" t="s">
        <v>24</v>
      </c>
      <c r="H676" s="7" t="s">
        <v>6</v>
      </c>
      <c r="I676" s="7" t="s">
        <v>81</v>
      </c>
      <c r="J676" s="7" t="s">
        <v>8</v>
      </c>
      <c r="K676" s="11">
        <v>2328701462</v>
      </c>
      <c r="L676" s="9" t="s">
        <v>1494</v>
      </c>
      <c r="M676" s="9">
        <v>0</v>
      </c>
      <c r="N676" s="7">
        <v>0</v>
      </c>
      <c r="O676" s="9" t="s">
        <v>1577</v>
      </c>
      <c r="P676" s="9">
        <v>2.9999999999999997E-4</v>
      </c>
      <c r="Q676" s="9">
        <v>0</v>
      </c>
      <c r="R676" s="11">
        <v>38905237.676799998</v>
      </c>
      <c r="S676" s="11">
        <v>32821506.828000002</v>
      </c>
      <c r="T676" s="11">
        <v>0</v>
      </c>
      <c r="U676" s="11">
        <v>0</v>
      </c>
      <c r="V676" s="11">
        <v>1879134.2261999999</v>
      </c>
      <c r="W676" s="11">
        <v>4007587.2122</v>
      </c>
      <c r="X676" s="11">
        <v>197009.41039999999</v>
      </c>
      <c r="Y676" s="11">
        <v>0</v>
      </c>
      <c r="Z676" s="11">
        <v>0</v>
      </c>
      <c r="AA676" s="9">
        <v>7.7754345000203076E-3</v>
      </c>
      <c r="AB676" s="28">
        <f t="shared" si="135"/>
        <v>38708228.266400002</v>
      </c>
      <c r="AC676" s="14">
        <f t="shared" si="139"/>
        <v>0.84792066953087941</v>
      </c>
      <c r="AD676" s="14">
        <f t="shared" si="136"/>
        <v>4.854611823789283E-2</v>
      </c>
      <c r="AE676" s="9">
        <f t="shared" si="138"/>
        <v>1.4094338567474133E-2</v>
      </c>
      <c r="AF676" s="9">
        <f t="shared" si="137"/>
        <v>8.0694509659735847E-4</v>
      </c>
      <c r="AG676" s="26">
        <f t="shared" si="140"/>
        <v>2.4397671784637944E-2</v>
      </c>
    </row>
    <row r="677" spans="1:33" x14ac:dyDescent="0.2">
      <c r="A677" s="6" t="s">
        <v>1470</v>
      </c>
      <c r="B677" s="6" t="s">
        <v>1108</v>
      </c>
      <c r="C677" s="6" t="s">
        <v>1111</v>
      </c>
      <c r="D677" s="7" t="s">
        <v>1112</v>
      </c>
      <c r="E677" s="7" t="s">
        <v>3</v>
      </c>
      <c r="F677" s="7" t="s">
        <v>4</v>
      </c>
      <c r="G677" s="7" t="s">
        <v>24</v>
      </c>
      <c r="H677" s="7" t="s">
        <v>6</v>
      </c>
      <c r="I677" s="7" t="s">
        <v>81</v>
      </c>
      <c r="J677" s="7" t="s">
        <v>8</v>
      </c>
      <c r="K677" s="11">
        <v>127124433</v>
      </c>
      <c r="L677" s="9" t="s">
        <v>1494</v>
      </c>
      <c r="M677" s="9">
        <v>0</v>
      </c>
      <c r="N677" s="7">
        <v>0</v>
      </c>
      <c r="O677" s="9" t="s">
        <v>1577</v>
      </c>
      <c r="P677" s="9">
        <v>2.9999999999999997E-4</v>
      </c>
      <c r="Q677" s="9">
        <v>0</v>
      </c>
      <c r="R677" s="11">
        <v>2125386.3232</v>
      </c>
      <c r="S677" s="11">
        <v>1793033.172</v>
      </c>
      <c r="T677" s="11">
        <v>0</v>
      </c>
      <c r="U677" s="11">
        <v>0</v>
      </c>
      <c r="V677" s="11">
        <v>102656.7738</v>
      </c>
      <c r="W677" s="11">
        <v>218933.78779999999</v>
      </c>
      <c r="X677" s="11">
        <v>10762.589599999999</v>
      </c>
      <c r="Y677" s="11">
        <v>0</v>
      </c>
      <c r="Z677" s="11">
        <v>0</v>
      </c>
      <c r="AA677" s="9">
        <v>4.2455187476957932E-4</v>
      </c>
      <c r="AB677" s="28">
        <f t="shared" si="135"/>
        <v>2114623.7335999999</v>
      </c>
      <c r="AC677" s="14">
        <f t="shared" si="139"/>
        <v>0.84792066953087941</v>
      </c>
      <c r="AD677" s="14">
        <f t="shared" si="136"/>
        <v>4.8546118237892837E-2</v>
      </c>
      <c r="AE677" s="9">
        <f t="shared" si="138"/>
        <v>1.4104551970745073E-2</v>
      </c>
      <c r="AF677" s="9">
        <f t="shared" si="137"/>
        <v>8.0752984597382623E-4</v>
      </c>
      <c r="AG677" s="26">
        <f t="shared" si="140"/>
        <v>1.7058834393850704E-2</v>
      </c>
    </row>
    <row r="678" spans="1:33" x14ac:dyDescent="0.2">
      <c r="A678" s="6" t="s">
        <v>1470</v>
      </c>
      <c r="B678" s="6" t="s">
        <v>1113</v>
      </c>
      <c r="C678" s="6" t="s">
        <v>1116</v>
      </c>
      <c r="D678" s="7" t="s">
        <v>1117</v>
      </c>
      <c r="E678" s="7" t="s">
        <v>3</v>
      </c>
      <c r="F678" s="7" t="s">
        <v>4</v>
      </c>
      <c r="G678" s="7" t="s">
        <v>16</v>
      </c>
      <c r="H678" s="7" t="s">
        <v>17</v>
      </c>
      <c r="I678" s="7" t="s">
        <v>7</v>
      </c>
      <c r="J678" s="7" t="s">
        <v>8</v>
      </c>
      <c r="K678" s="11">
        <v>139596976</v>
      </c>
      <c r="L678" s="9" t="s">
        <v>1492</v>
      </c>
      <c r="M678" s="9">
        <v>0</v>
      </c>
      <c r="N678" s="7">
        <v>0</v>
      </c>
      <c r="O678" s="9" t="s">
        <v>1515</v>
      </c>
      <c r="P678" s="9">
        <v>2.9999999999999997E-4</v>
      </c>
      <c r="Q678" s="9" t="s">
        <v>1128</v>
      </c>
      <c r="R678" s="11">
        <v>968418.4068</v>
      </c>
      <c r="S678" s="11">
        <v>808733.50020000001</v>
      </c>
      <c r="T678" s="11">
        <v>0</v>
      </c>
      <c r="U678" s="11">
        <v>0</v>
      </c>
      <c r="V678" s="11">
        <v>59922.730799999998</v>
      </c>
      <c r="W678" s="11">
        <v>72033.413400000005</v>
      </c>
      <c r="X678" s="11">
        <v>27728.7624</v>
      </c>
      <c r="Y678" s="11">
        <v>0</v>
      </c>
      <c r="Z678" s="11">
        <v>0</v>
      </c>
      <c r="AA678" s="9">
        <v>0</v>
      </c>
      <c r="AB678" s="28">
        <f t="shared" si="135"/>
        <v>940689.64439999999</v>
      </c>
      <c r="AC678" s="14">
        <f t="shared" si="139"/>
        <v>0.8597240386502123</v>
      </c>
      <c r="AD678" s="14">
        <f t="shared" si="136"/>
        <v>6.3700850920093324E-2</v>
      </c>
      <c r="AE678" s="9">
        <f t="shared" si="138"/>
        <v>5.7933454102902628E-3</v>
      </c>
      <c r="AF678" s="9">
        <f t="shared" si="137"/>
        <v>4.2925522111596454E-4</v>
      </c>
      <c r="AG678" s="26">
        <f t="shared" si="140"/>
        <v>6.7386104724790029E-3</v>
      </c>
    </row>
    <row r="679" spans="1:33" x14ac:dyDescent="0.2">
      <c r="A679" s="6" t="s">
        <v>1470</v>
      </c>
      <c r="B679" s="6" t="s">
        <v>1113</v>
      </c>
      <c r="C679" s="6" t="s">
        <v>1118</v>
      </c>
      <c r="D679" s="7" t="s">
        <v>1119</v>
      </c>
      <c r="E679" s="7" t="s">
        <v>3</v>
      </c>
      <c r="F679" s="7" t="s">
        <v>4</v>
      </c>
      <c r="G679" s="7" t="s">
        <v>16</v>
      </c>
      <c r="H679" s="7" t="s">
        <v>17</v>
      </c>
      <c r="I679" s="7" t="s">
        <v>7</v>
      </c>
      <c r="J679" s="7" t="s">
        <v>8</v>
      </c>
      <c r="K679" s="11">
        <v>2750631211</v>
      </c>
      <c r="L679" s="9" t="s">
        <v>1491</v>
      </c>
      <c r="M679" s="9">
        <v>0</v>
      </c>
      <c r="N679" s="7">
        <v>0</v>
      </c>
      <c r="O679" s="9" t="s">
        <v>1515</v>
      </c>
      <c r="P679" s="9">
        <v>2.9999999999999997E-4</v>
      </c>
      <c r="Q679" s="9" t="s">
        <v>1128</v>
      </c>
      <c r="R679" s="11">
        <v>46950359.055600002</v>
      </c>
      <c r="S679" s="11">
        <v>39208598.213399999</v>
      </c>
      <c r="T679" s="11">
        <v>0</v>
      </c>
      <c r="U679" s="11">
        <v>0</v>
      </c>
      <c r="V679" s="11">
        <v>2905142.7636000002</v>
      </c>
      <c r="W679" s="11">
        <v>3492286.5977999996</v>
      </c>
      <c r="X679" s="11">
        <v>1344331.4808</v>
      </c>
      <c r="Y679" s="11">
        <v>0</v>
      </c>
      <c r="Z679" s="11">
        <v>0</v>
      </c>
      <c r="AA679" s="9">
        <v>0</v>
      </c>
      <c r="AB679" s="28">
        <f t="shared" si="135"/>
        <v>45606027.5748</v>
      </c>
      <c r="AC679" s="14">
        <f t="shared" si="139"/>
        <v>0.85972403865021219</v>
      </c>
      <c r="AD679" s="14">
        <f t="shared" si="136"/>
        <v>6.3700850920093324E-2</v>
      </c>
      <c r="AE679" s="9">
        <f t="shared" si="138"/>
        <v>1.4254400246969348E-2</v>
      </c>
      <c r="AF679" s="9">
        <f t="shared" si="137"/>
        <v>1.0561731256382521E-3</v>
      </c>
      <c r="AG679" s="26">
        <f t="shared" si="140"/>
        <v>1.6580204351793054E-2</v>
      </c>
    </row>
    <row r="680" spans="1:33" x14ac:dyDescent="0.2">
      <c r="A680" s="6" t="s">
        <v>1470</v>
      </c>
      <c r="B680" s="6" t="s">
        <v>1113</v>
      </c>
      <c r="C680" s="6" t="s">
        <v>1114</v>
      </c>
      <c r="D680" s="7" t="s">
        <v>1115</v>
      </c>
      <c r="E680" s="7" t="s">
        <v>3</v>
      </c>
      <c r="F680" s="7" t="s">
        <v>4</v>
      </c>
      <c r="G680" s="7" t="s">
        <v>16</v>
      </c>
      <c r="H680" s="7" t="s">
        <v>17</v>
      </c>
      <c r="I680" s="7" t="s">
        <v>7</v>
      </c>
      <c r="J680" s="7" t="s">
        <v>8</v>
      </c>
      <c r="K680" s="11">
        <v>1695326860</v>
      </c>
      <c r="L680" s="9" t="s">
        <v>1492</v>
      </c>
      <c r="M680" s="9">
        <v>0</v>
      </c>
      <c r="N680" s="7"/>
      <c r="O680" s="9" t="s">
        <v>1515</v>
      </c>
      <c r="P680" s="9">
        <v>2.9999999999999997E-4</v>
      </c>
      <c r="Q680" s="9" t="s">
        <v>1521</v>
      </c>
      <c r="R680" s="11">
        <v>59778914</v>
      </c>
      <c r="S680" s="11">
        <v>49921821</v>
      </c>
      <c r="T680" s="11">
        <v>0</v>
      </c>
      <c r="U680" s="11">
        <v>0</v>
      </c>
      <c r="V680" s="11">
        <v>3698934</v>
      </c>
      <c r="W680" s="11">
        <v>4446507</v>
      </c>
      <c r="X680" s="11">
        <v>1711652</v>
      </c>
      <c r="Y680" s="11">
        <v>0</v>
      </c>
      <c r="Z680" s="11">
        <v>0</v>
      </c>
      <c r="AA680" s="9"/>
      <c r="AB680" s="28">
        <f t="shared" si="135"/>
        <v>58067262</v>
      </c>
      <c r="AC680" s="14">
        <f t="shared" si="139"/>
        <v>0.85972403865021219</v>
      </c>
      <c r="AD680" s="14">
        <f t="shared" si="136"/>
        <v>6.3700850920093324E-2</v>
      </c>
      <c r="AE680" s="9">
        <f t="shared" si="138"/>
        <v>2.9446723329800837E-2</v>
      </c>
      <c r="AF680" s="9">
        <f t="shared" si="137"/>
        <v>2.1818412055360226E-3</v>
      </c>
      <c r="AG680" s="26">
        <f t="shared" si="140"/>
        <v>3.4251366724644475E-2</v>
      </c>
    </row>
  </sheetData>
  <autoFilter ref="A1:AG680" xr:uid="{5F4CEBF5-3529-44D2-B8A1-A14F1E88E9A2}"/>
  <phoneticPr fontId="2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1F4A-D7F2-42B7-9AAB-C294E1413808}">
  <dimension ref="A1:AV55"/>
  <sheetViews>
    <sheetView workbookViewId="0">
      <selection activeCell="E2" sqref="E2:AV55"/>
    </sheetView>
  </sheetViews>
  <sheetFormatPr defaultRowHeight="15" x14ac:dyDescent="0.25"/>
  <cols>
    <col min="1" max="1" width="39.140625" bestFit="1" customWidth="1"/>
    <col min="2" max="2" width="49.42578125" bestFit="1" customWidth="1"/>
    <col min="3" max="3" width="12.140625" bestFit="1" customWidth="1"/>
    <col min="4" max="4" width="56.42578125" bestFit="1" customWidth="1"/>
    <col min="11" max="11" width="11" bestFit="1" customWidth="1"/>
  </cols>
  <sheetData>
    <row r="1" spans="1:48" x14ac:dyDescent="0.25"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G1">
        <v>31</v>
      </c>
      <c r="AH1">
        <v>32</v>
      </c>
      <c r="AI1">
        <v>33</v>
      </c>
      <c r="AJ1">
        <v>34</v>
      </c>
      <c r="AL1">
        <v>35</v>
      </c>
      <c r="AM1">
        <v>36</v>
      </c>
      <c r="AN1">
        <v>37</v>
      </c>
      <c r="AO1">
        <v>38</v>
      </c>
      <c r="AP1">
        <v>39</v>
      </c>
      <c r="AQ1">
        <v>40</v>
      </c>
      <c r="AR1">
        <v>41</v>
      </c>
      <c r="AS1">
        <v>42</v>
      </c>
      <c r="AT1">
        <v>43</v>
      </c>
      <c r="AU1">
        <v>44</v>
      </c>
      <c r="AV1">
        <v>45</v>
      </c>
    </row>
    <row r="2" spans="1:48" x14ac:dyDescent="0.25">
      <c r="A2" s="4" t="s">
        <v>289</v>
      </c>
      <c r="B2" s="4"/>
      <c r="C2" s="5" t="s">
        <v>290</v>
      </c>
      <c r="D2" t="str">
        <f>CONCATENATE(A2,B2,C2)</f>
        <v>BF Money Feltörekvő Piaci DevizaKötvény AlapHU0000708615</v>
      </c>
      <c r="E2" t="e">
        <f>VLOOKUP($D2,#REF!,8,0)</f>
        <v>#REF!</v>
      </c>
      <c r="F2" t="e">
        <f>VLOOKUP($D2,#REF!,9,0)</f>
        <v>#REF!</v>
      </c>
      <c r="G2" t="e">
        <f>VLOOKUP($D2,#REF!,10,0)</f>
        <v>#REF!</v>
      </c>
      <c r="H2" t="e">
        <f>VLOOKUP($D2,#REF!,11,0)</f>
        <v>#REF!</v>
      </c>
      <c r="I2" t="e">
        <f>VLOOKUP($D2,#REF!,12,0)</f>
        <v>#REF!</v>
      </c>
      <c r="J2" t="e">
        <f>VLOOKUP($D2,#REF!,13,0)</f>
        <v>#REF!</v>
      </c>
      <c r="K2" t="e">
        <f>VLOOKUP($D2,#REF!,14,0)</f>
        <v>#REF!</v>
      </c>
      <c r="L2" t="e">
        <f>VLOOKUP($D2,#REF!,15,0)</f>
        <v>#REF!</v>
      </c>
      <c r="M2" t="e">
        <f>VLOOKUP($D2,#REF!,16,0)</f>
        <v>#REF!</v>
      </c>
      <c r="N2" t="e">
        <f>VLOOKUP($D2,#REF!,17,0)</f>
        <v>#REF!</v>
      </c>
      <c r="O2" t="e">
        <f>VLOOKUP($D2,#REF!,18,0)</f>
        <v>#REF!</v>
      </c>
      <c r="P2" t="e">
        <f>VLOOKUP($D2,#REF!,19,0)</f>
        <v>#REF!</v>
      </c>
      <c r="Q2" t="e">
        <f>VLOOKUP($D2,#REF!,20,0)</f>
        <v>#REF!</v>
      </c>
      <c r="R2" t="e">
        <f>VLOOKUP($D2,#REF!,21,0)</f>
        <v>#REF!</v>
      </c>
      <c r="S2" t="e">
        <f>VLOOKUP($D2,#REF!,22,0)</f>
        <v>#REF!</v>
      </c>
      <c r="T2" t="e">
        <f>VLOOKUP($D2,#REF!,23,0)</f>
        <v>#REF!</v>
      </c>
      <c r="U2" t="e">
        <f>VLOOKUP($D2,#REF!,24,0)</f>
        <v>#REF!</v>
      </c>
      <c r="V2" t="e">
        <f>VLOOKUP($D2,#REF!,25,0)</f>
        <v>#REF!</v>
      </c>
      <c r="W2" t="e">
        <f>VLOOKUP($D2,#REF!,26,0)</f>
        <v>#REF!</v>
      </c>
      <c r="X2" t="e">
        <f>VLOOKUP($D2,#REF!,27,0)</f>
        <v>#REF!</v>
      </c>
      <c r="Y2" t="e">
        <f>VLOOKUP($D2,#REF!,28,0)</f>
        <v>#REF!</v>
      </c>
      <c r="Z2" t="e">
        <f>VLOOKUP($D2,#REF!,29,0)</f>
        <v>#REF!</v>
      </c>
      <c r="AA2" t="e">
        <f>VLOOKUP($D2,#REF!,30,0)</f>
        <v>#REF!</v>
      </c>
      <c r="AB2" t="e">
        <f>VLOOKUP($D2,#REF!,31,0)</f>
        <v>#REF!</v>
      </c>
      <c r="AC2" t="e">
        <f>VLOOKUP($D2,#REF!,32,0)</f>
        <v>#REF!</v>
      </c>
      <c r="AD2" t="e">
        <f>VLOOKUP($D2,#REF!,33,0)</f>
        <v>#REF!</v>
      </c>
      <c r="AE2" t="e">
        <f>VLOOKUP($D2,#REF!,34,0)</f>
        <v>#REF!</v>
      </c>
      <c r="AG2" t="e">
        <f>VLOOKUP($D2,#REF!,35,0)</f>
        <v>#REF!</v>
      </c>
      <c r="AH2" t="e">
        <f>VLOOKUP($D2,#REF!,36,0)</f>
        <v>#REF!</v>
      </c>
      <c r="AI2" t="e">
        <f>VLOOKUP($D2,#REF!,37,0)</f>
        <v>#REF!</v>
      </c>
      <c r="AJ2" t="e">
        <f>VLOOKUP($D2,#REF!,38,0)</f>
        <v>#REF!</v>
      </c>
      <c r="AL2" t="e">
        <f>VLOOKUP($D2,#REF!,39,0)</f>
        <v>#REF!</v>
      </c>
      <c r="AM2" t="e">
        <f>VLOOKUP($D2,#REF!,40,0)</f>
        <v>#REF!</v>
      </c>
      <c r="AN2" t="e">
        <f>VLOOKUP($D2,#REF!,41,0)</f>
        <v>#REF!</v>
      </c>
      <c r="AO2" t="e">
        <f>VLOOKUP($D2,#REF!,42,0)</f>
        <v>#REF!</v>
      </c>
      <c r="AP2" t="e">
        <f>VLOOKUP($D2,#REF!,43,0)</f>
        <v>#REF!</v>
      </c>
      <c r="AQ2" t="e">
        <f>VLOOKUP($D2,#REF!,44,0)</f>
        <v>#REF!</v>
      </c>
      <c r="AR2" t="e">
        <f>VLOOKUP($D2,#REF!,45,0)</f>
        <v>#REF!</v>
      </c>
      <c r="AS2" t="e">
        <f>VLOOKUP($D2,#REF!,46,0)</f>
        <v>#REF!</v>
      </c>
      <c r="AT2" t="e">
        <f>VLOOKUP($D2,#REF!,47,0)</f>
        <v>#REF!</v>
      </c>
      <c r="AU2" t="e">
        <f>VLOOKUP($D2,#REF!,48,0)</f>
        <v>#REF!</v>
      </c>
      <c r="AV2" t="e">
        <f>VLOOKUP($D2,#REF!,49,0)</f>
        <v>#REF!</v>
      </c>
    </row>
    <row r="3" spans="1:48" x14ac:dyDescent="0.25">
      <c r="A3" s="4" t="s">
        <v>298</v>
      </c>
      <c r="B3" s="4"/>
      <c r="C3" s="5" t="s">
        <v>299</v>
      </c>
      <c r="D3" t="str">
        <f t="shared" ref="D3:D55" si="0">CONCATENATE(A3,B3,C3)</f>
        <v>BF Money Feltörekvő Piaci Részvény AlapHU0000708623</v>
      </c>
      <c r="E3" t="e">
        <f>VLOOKUP($D3,#REF!,8,0)</f>
        <v>#REF!</v>
      </c>
      <c r="F3" t="e">
        <f>VLOOKUP($D3,#REF!,9,0)</f>
        <v>#REF!</v>
      </c>
      <c r="G3" t="e">
        <f>VLOOKUP($D3,#REF!,10,0)</f>
        <v>#REF!</v>
      </c>
      <c r="H3" t="e">
        <f>VLOOKUP($D3,#REF!,11,0)</f>
        <v>#REF!</v>
      </c>
      <c r="I3" t="e">
        <f>VLOOKUP($D3,#REF!,12,0)</f>
        <v>#REF!</v>
      </c>
      <c r="J3" t="e">
        <f>VLOOKUP($D3,#REF!,13,0)</f>
        <v>#REF!</v>
      </c>
      <c r="K3" t="e">
        <f>VLOOKUP($D3,#REF!,14,0)</f>
        <v>#REF!</v>
      </c>
      <c r="L3" t="e">
        <f>VLOOKUP($D3,#REF!,15,0)</f>
        <v>#REF!</v>
      </c>
      <c r="M3" t="e">
        <f>VLOOKUP($D3,#REF!,16,0)</f>
        <v>#REF!</v>
      </c>
      <c r="N3" t="e">
        <f>VLOOKUP($D3,#REF!,17,0)</f>
        <v>#REF!</v>
      </c>
      <c r="O3" t="e">
        <f>VLOOKUP($D3,#REF!,18,0)</f>
        <v>#REF!</v>
      </c>
      <c r="P3" t="e">
        <f>VLOOKUP($D3,#REF!,19,0)</f>
        <v>#REF!</v>
      </c>
      <c r="Q3" t="e">
        <f>VLOOKUP($D3,#REF!,20,0)</f>
        <v>#REF!</v>
      </c>
      <c r="R3" t="e">
        <f>VLOOKUP($D3,#REF!,21,0)</f>
        <v>#REF!</v>
      </c>
      <c r="S3" t="e">
        <f>VLOOKUP($D3,#REF!,22,0)</f>
        <v>#REF!</v>
      </c>
      <c r="T3" t="e">
        <f>VLOOKUP($D3,#REF!,23,0)</f>
        <v>#REF!</v>
      </c>
      <c r="U3" t="e">
        <f>VLOOKUP($D3,#REF!,24,0)</f>
        <v>#REF!</v>
      </c>
      <c r="V3" t="e">
        <f>VLOOKUP($D3,#REF!,25,0)</f>
        <v>#REF!</v>
      </c>
      <c r="W3" t="e">
        <f>VLOOKUP($D3,#REF!,26,0)</f>
        <v>#REF!</v>
      </c>
      <c r="X3" t="e">
        <f>VLOOKUP($D3,#REF!,27,0)</f>
        <v>#REF!</v>
      </c>
      <c r="Y3" t="e">
        <f>VLOOKUP($D3,#REF!,28,0)</f>
        <v>#REF!</v>
      </c>
      <c r="Z3" t="e">
        <f>VLOOKUP($D3,#REF!,29,0)</f>
        <v>#REF!</v>
      </c>
      <c r="AA3" t="e">
        <f>VLOOKUP($D3,#REF!,30,0)</f>
        <v>#REF!</v>
      </c>
      <c r="AB3" t="e">
        <f>VLOOKUP($D3,#REF!,31,0)</f>
        <v>#REF!</v>
      </c>
      <c r="AC3" t="e">
        <f>VLOOKUP($D3,#REF!,32,0)</f>
        <v>#REF!</v>
      </c>
      <c r="AD3" t="e">
        <f>VLOOKUP($D3,#REF!,33,0)</f>
        <v>#REF!</v>
      </c>
      <c r="AE3" t="e">
        <f>VLOOKUP($D3,#REF!,34,0)</f>
        <v>#REF!</v>
      </c>
      <c r="AG3" t="e">
        <f>VLOOKUP($D3,#REF!,35,0)</f>
        <v>#REF!</v>
      </c>
      <c r="AH3" t="e">
        <f>VLOOKUP($D3,#REF!,36,0)</f>
        <v>#REF!</v>
      </c>
      <c r="AI3" t="e">
        <f>VLOOKUP($D3,#REF!,37,0)</f>
        <v>#REF!</v>
      </c>
      <c r="AJ3" t="e">
        <f>VLOOKUP($D3,#REF!,38,0)</f>
        <v>#REF!</v>
      </c>
      <c r="AL3" t="e">
        <f>VLOOKUP($D3,#REF!,39,0)</f>
        <v>#REF!</v>
      </c>
      <c r="AM3" t="e">
        <f>VLOOKUP($D3,#REF!,40,0)</f>
        <v>#REF!</v>
      </c>
      <c r="AN3" t="e">
        <f>VLOOKUP($D3,#REF!,41,0)</f>
        <v>#REF!</v>
      </c>
      <c r="AO3" t="e">
        <f>VLOOKUP($D3,#REF!,42,0)</f>
        <v>#REF!</v>
      </c>
      <c r="AP3" t="e">
        <f>VLOOKUP($D3,#REF!,43,0)</f>
        <v>#REF!</v>
      </c>
      <c r="AQ3" t="e">
        <f>VLOOKUP($D3,#REF!,44,0)</f>
        <v>#REF!</v>
      </c>
      <c r="AR3" t="e">
        <f>VLOOKUP($D3,#REF!,45,0)</f>
        <v>#REF!</v>
      </c>
      <c r="AS3" t="e">
        <f>VLOOKUP($D3,#REF!,46,0)</f>
        <v>#REF!</v>
      </c>
      <c r="AT3" t="e">
        <f>VLOOKUP($D3,#REF!,47,0)</f>
        <v>#REF!</v>
      </c>
      <c r="AU3" t="e">
        <f>VLOOKUP($D3,#REF!,48,0)</f>
        <v>#REF!</v>
      </c>
      <c r="AV3" t="e">
        <f>VLOOKUP($D3,#REF!,49,0)</f>
        <v>#REF!</v>
      </c>
    </row>
    <row r="4" spans="1:48" x14ac:dyDescent="0.25">
      <c r="A4" s="4" t="s">
        <v>324</v>
      </c>
      <c r="B4" s="4"/>
      <c r="C4" s="5" t="s">
        <v>325</v>
      </c>
      <c r="D4" t="str">
        <f t="shared" si="0"/>
        <v>Budapest Állampapír AlapHU0000702691</v>
      </c>
      <c r="E4" t="e">
        <f>VLOOKUP($D4,#REF!,8,0)</f>
        <v>#REF!</v>
      </c>
      <c r="F4" t="e">
        <f>VLOOKUP($D4,#REF!,9,0)</f>
        <v>#REF!</v>
      </c>
      <c r="G4" t="e">
        <f>VLOOKUP($D4,#REF!,10,0)</f>
        <v>#REF!</v>
      </c>
      <c r="H4" t="e">
        <f>VLOOKUP($D4,#REF!,11,0)</f>
        <v>#REF!</v>
      </c>
      <c r="I4" t="e">
        <f>VLOOKUP($D4,#REF!,12,0)</f>
        <v>#REF!</v>
      </c>
      <c r="J4" t="e">
        <f>VLOOKUP($D4,#REF!,13,0)</f>
        <v>#REF!</v>
      </c>
      <c r="K4" t="e">
        <f>VLOOKUP($D4,#REF!,14,0)</f>
        <v>#REF!</v>
      </c>
      <c r="L4" t="e">
        <f>VLOOKUP($D4,#REF!,15,0)</f>
        <v>#REF!</v>
      </c>
      <c r="M4" t="e">
        <f>VLOOKUP($D4,#REF!,16,0)</f>
        <v>#REF!</v>
      </c>
      <c r="N4" t="e">
        <f>VLOOKUP($D4,#REF!,17,0)</f>
        <v>#REF!</v>
      </c>
      <c r="O4" t="e">
        <f>VLOOKUP($D4,#REF!,18,0)</f>
        <v>#REF!</v>
      </c>
      <c r="P4" t="e">
        <f>VLOOKUP($D4,#REF!,19,0)</f>
        <v>#REF!</v>
      </c>
      <c r="Q4" t="e">
        <f>VLOOKUP($D4,#REF!,20,0)</f>
        <v>#REF!</v>
      </c>
      <c r="R4" t="e">
        <f>VLOOKUP($D4,#REF!,21,0)</f>
        <v>#REF!</v>
      </c>
      <c r="S4" t="e">
        <f>VLOOKUP($D4,#REF!,22,0)</f>
        <v>#REF!</v>
      </c>
      <c r="T4" t="e">
        <f>VLOOKUP($D4,#REF!,23,0)</f>
        <v>#REF!</v>
      </c>
      <c r="U4" t="e">
        <f>VLOOKUP($D4,#REF!,24,0)</f>
        <v>#REF!</v>
      </c>
      <c r="V4" t="e">
        <f>VLOOKUP($D4,#REF!,25,0)</f>
        <v>#REF!</v>
      </c>
      <c r="W4" t="e">
        <f>VLOOKUP($D4,#REF!,26,0)</f>
        <v>#REF!</v>
      </c>
      <c r="X4" t="e">
        <f>VLOOKUP($D4,#REF!,27,0)</f>
        <v>#REF!</v>
      </c>
      <c r="Y4" t="e">
        <f>VLOOKUP($D4,#REF!,28,0)</f>
        <v>#REF!</v>
      </c>
      <c r="Z4" t="e">
        <f>VLOOKUP($D4,#REF!,29,0)</f>
        <v>#REF!</v>
      </c>
      <c r="AA4" t="e">
        <f>VLOOKUP($D4,#REF!,30,0)</f>
        <v>#REF!</v>
      </c>
      <c r="AB4" t="e">
        <f>VLOOKUP($D4,#REF!,31,0)</f>
        <v>#REF!</v>
      </c>
      <c r="AC4" t="e">
        <f>VLOOKUP($D4,#REF!,32,0)</f>
        <v>#REF!</v>
      </c>
      <c r="AD4" t="e">
        <f>VLOOKUP($D4,#REF!,33,0)</f>
        <v>#REF!</v>
      </c>
      <c r="AE4" t="e">
        <f>VLOOKUP($D4,#REF!,34,0)</f>
        <v>#REF!</v>
      </c>
      <c r="AG4" t="e">
        <f>VLOOKUP($D4,#REF!,35,0)</f>
        <v>#REF!</v>
      </c>
      <c r="AH4" t="e">
        <f>VLOOKUP($D4,#REF!,36,0)</f>
        <v>#REF!</v>
      </c>
      <c r="AI4" t="e">
        <f>VLOOKUP($D4,#REF!,37,0)</f>
        <v>#REF!</v>
      </c>
      <c r="AJ4" t="e">
        <f>VLOOKUP($D4,#REF!,38,0)</f>
        <v>#REF!</v>
      </c>
      <c r="AL4" t="e">
        <f>VLOOKUP($D4,#REF!,39,0)</f>
        <v>#REF!</v>
      </c>
      <c r="AM4" t="e">
        <f>VLOOKUP($D4,#REF!,40,0)</f>
        <v>#REF!</v>
      </c>
      <c r="AN4" t="e">
        <f>VLOOKUP($D4,#REF!,41,0)</f>
        <v>#REF!</v>
      </c>
      <c r="AO4" t="e">
        <f>VLOOKUP($D4,#REF!,42,0)</f>
        <v>#REF!</v>
      </c>
      <c r="AP4" t="e">
        <f>VLOOKUP($D4,#REF!,43,0)</f>
        <v>#REF!</v>
      </c>
      <c r="AQ4" t="e">
        <f>VLOOKUP($D4,#REF!,44,0)</f>
        <v>#REF!</v>
      </c>
      <c r="AR4" t="e">
        <f>VLOOKUP($D4,#REF!,45,0)</f>
        <v>#REF!</v>
      </c>
      <c r="AS4" t="e">
        <f>VLOOKUP($D4,#REF!,46,0)</f>
        <v>#REF!</v>
      </c>
      <c r="AT4" t="e">
        <f>VLOOKUP($D4,#REF!,47,0)</f>
        <v>#REF!</v>
      </c>
      <c r="AU4" t="e">
        <f>VLOOKUP($D4,#REF!,48,0)</f>
        <v>#REF!</v>
      </c>
      <c r="AV4" t="e">
        <f>VLOOKUP($D4,#REF!,49,0)</f>
        <v>#REF!</v>
      </c>
    </row>
    <row r="5" spans="1:48" x14ac:dyDescent="0.25">
      <c r="A5" s="4" t="s">
        <v>351</v>
      </c>
      <c r="B5" s="4"/>
      <c r="C5" s="5" t="s">
        <v>352</v>
      </c>
      <c r="D5" t="str">
        <f t="shared" si="0"/>
        <v>Budapest Egyensúly AlapHU0000713466</v>
      </c>
      <c r="E5" t="e">
        <f>VLOOKUP($D5,#REF!,8,0)</f>
        <v>#REF!</v>
      </c>
      <c r="F5" t="e">
        <f>VLOOKUP($D5,#REF!,9,0)</f>
        <v>#REF!</v>
      </c>
      <c r="G5" t="e">
        <f>VLOOKUP($D5,#REF!,10,0)</f>
        <v>#REF!</v>
      </c>
      <c r="H5" t="e">
        <f>VLOOKUP($D5,#REF!,11,0)</f>
        <v>#REF!</v>
      </c>
      <c r="I5" t="e">
        <f>VLOOKUP($D5,#REF!,12,0)</f>
        <v>#REF!</v>
      </c>
      <c r="J5" t="e">
        <f>VLOOKUP($D5,#REF!,13,0)</f>
        <v>#REF!</v>
      </c>
      <c r="K5" t="e">
        <f>VLOOKUP($D5,#REF!,14,0)</f>
        <v>#REF!</v>
      </c>
      <c r="L5" t="e">
        <f>VLOOKUP($D5,#REF!,15,0)</f>
        <v>#REF!</v>
      </c>
      <c r="M5" t="e">
        <f>VLOOKUP($D5,#REF!,16,0)</f>
        <v>#REF!</v>
      </c>
      <c r="N5" t="e">
        <f>VLOOKUP($D5,#REF!,17,0)</f>
        <v>#REF!</v>
      </c>
      <c r="O5" t="e">
        <f>VLOOKUP($D5,#REF!,18,0)</f>
        <v>#REF!</v>
      </c>
      <c r="P5" t="e">
        <f>VLOOKUP($D5,#REF!,19,0)</f>
        <v>#REF!</v>
      </c>
      <c r="Q5" t="e">
        <f>VLOOKUP($D5,#REF!,20,0)</f>
        <v>#REF!</v>
      </c>
      <c r="R5" t="e">
        <f>VLOOKUP($D5,#REF!,21,0)</f>
        <v>#REF!</v>
      </c>
      <c r="S5" t="e">
        <f>VLOOKUP($D5,#REF!,22,0)</f>
        <v>#REF!</v>
      </c>
      <c r="T5" t="e">
        <f>VLOOKUP($D5,#REF!,23,0)</f>
        <v>#REF!</v>
      </c>
      <c r="U5" t="e">
        <f>VLOOKUP($D5,#REF!,24,0)</f>
        <v>#REF!</v>
      </c>
      <c r="V5" t="e">
        <f>VLOOKUP($D5,#REF!,25,0)</f>
        <v>#REF!</v>
      </c>
      <c r="W5" t="e">
        <f>VLOOKUP($D5,#REF!,26,0)</f>
        <v>#REF!</v>
      </c>
      <c r="X5" t="e">
        <f>VLOOKUP($D5,#REF!,27,0)</f>
        <v>#REF!</v>
      </c>
      <c r="Y5" t="e">
        <f>VLOOKUP($D5,#REF!,28,0)</f>
        <v>#REF!</v>
      </c>
      <c r="Z5" t="e">
        <f>VLOOKUP($D5,#REF!,29,0)</f>
        <v>#REF!</v>
      </c>
      <c r="AA5" t="e">
        <f>VLOOKUP($D5,#REF!,30,0)</f>
        <v>#REF!</v>
      </c>
      <c r="AB5" t="e">
        <f>VLOOKUP($D5,#REF!,31,0)</f>
        <v>#REF!</v>
      </c>
      <c r="AC5" t="e">
        <f>VLOOKUP($D5,#REF!,32,0)</f>
        <v>#REF!</v>
      </c>
      <c r="AD5" t="e">
        <f>VLOOKUP($D5,#REF!,33,0)</f>
        <v>#REF!</v>
      </c>
      <c r="AE5" t="e">
        <f>VLOOKUP($D5,#REF!,34,0)</f>
        <v>#REF!</v>
      </c>
      <c r="AG5" t="e">
        <f>VLOOKUP($D5,#REF!,35,0)</f>
        <v>#REF!</v>
      </c>
      <c r="AH5" t="e">
        <f>VLOOKUP($D5,#REF!,36,0)</f>
        <v>#REF!</v>
      </c>
      <c r="AI5" t="e">
        <f>VLOOKUP($D5,#REF!,37,0)</f>
        <v>#REF!</v>
      </c>
      <c r="AJ5" t="e">
        <f>VLOOKUP($D5,#REF!,38,0)</f>
        <v>#REF!</v>
      </c>
      <c r="AL5" t="e">
        <f>VLOOKUP($D5,#REF!,39,0)</f>
        <v>#REF!</v>
      </c>
      <c r="AM5" t="e">
        <f>VLOOKUP($D5,#REF!,40,0)</f>
        <v>#REF!</v>
      </c>
      <c r="AN5" t="e">
        <f>VLOOKUP($D5,#REF!,41,0)</f>
        <v>#REF!</v>
      </c>
      <c r="AO5" t="e">
        <f>VLOOKUP($D5,#REF!,42,0)</f>
        <v>#REF!</v>
      </c>
      <c r="AP5" t="e">
        <f>VLOOKUP($D5,#REF!,43,0)</f>
        <v>#REF!</v>
      </c>
      <c r="AQ5" t="e">
        <f>VLOOKUP($D5,#REF!,44,0)</f>
        <v>#REF!</v>
      </c>
      <c r="AR5" t="e">
        <f>VLOOKUP($D5,#REF!,45,0)</f>
        <v>#REF!</v>
      </c>
      <c r="AS5" t="e">
        <f>VLOOKUP($D5,#REF!,46,0)</f>
        <v>#REF!</v>
      </c>
      <c r="AT5" t="e">
        <f>VLOOKUP($D5,#REF!,47,0)</f>
        <v>#REF!</v>
      </c>
      <c r="AU5" t="e">
        <f>VLOOKUP($D5,#REF!,48,0)</f>
        <v>#REF!</v>
      </c>
      <c r="AV5" t="e">
        <f>VLOOKUP($D5,#REF!,49,0)</f>
        <v>#REF!</v>
      </c>
    </row>
    <row r="6" spans="1:48" x14ac:dyDescent="0.25">
      <c r="A6" s="4" t="s">
        <v>270</v>
      </c>
      <c r="B6" s="4"/>
      <c r="C6" s="5" t="s">
        <v>271</v>
      </c>
      <c r="D6" t="str">
        <f t="shared" si="0"/>
        <v>BF Money EMEA Részvény AlapHU0000707039</v>
      </c>
      <c r="E6" t="e">
        <f>VLOOKUP($D6,#REF!,8,0)</f>
        <v>#REF!</v>
      </c>
      <c r="F6" t="e">
        <f>VLOOKUP($D6,#REF!,9,0)</f>
        <v>#REF!</v>
      </c>
      <c r="G6" t="e">
        <f>VLOOKUP($D6,#REF!,10,0)</f>
        <v>#REF!</v>
      </c>
      <c r="H6" t="e">
        <f>VLOOKUP($D6,#REF!,11,0)</f>
        <v>#REF!</v>
      </c>
      <c r="I6" t="e">
        <f>VLOOKUP($D6,#REF!,12,0)</f>
        <v>#REF!</v>
      </c>
      <c r="J6" t="e">
        <f>VLOOKUP($D6,#REF!,13,0)</f>
        <v>#REF!</v>
      </c>
      <c r="K6" t="e">
        <f>VLOOKUP($D6,#REF!,14,0)</f>
        <v>#REF!</v>
      </c>
      <c r="L6" t="e">
        <f>VLOOKUP($D6,#REF!,15,0)</f>
        <v>#REF!</v>
      </c>
      <c r="M6" t="e">
        <f>VLOOKUP($D6,#REF!,16,0)</f>
        <v>#REF!</v>
      </c>
      <c r="N6" t="e">
        <f>VLOOKUP($D6,#REF!,17,0)</f>
        <v>#REF!</v>
      </c>
      <c r="O6" t="e">
        <f>VLOOKUP($D6,#REF!,18,0)</f>
        <v>#REF!</v>
      </c>
      <c r="P6" t="e">
        <f>VLOOKUP($D6,#REF!,19,0)</f>
        <v>#REF!</v>
      </c>
      <c r="Q6" t="e">
        <f>VLOOKUP($D6,#REF!,20,0)</f>
        <v>#REF!</v>
      </c>
      <c r="R6" t="e">
        <f>VLOOKUP($D6,#REF!,21,0)</f>
        <v>#REF!</v>
      </c>
      <c r="S6" t="e">
        <f>VLOOKUP($D6,#REF!,22,0)</f>
        <v>#REF!</v>
      </c>
      <c r="T6" t="e">
        <f>VLOOKUP($D6,#REF!,23,0)</f>
        <v>#REF!</v>
      </c>
      <c r="U6" t="e">
        <f>VLOOKUP($D6,#REF!,24,0)</f>
        <v>#REF!</v>
      </c>
      <c r="V6" t="e">
        <f>VLOOKUP($D6,#REF!,25,0)</f>
        <v>#REF!</v>
      </c>
      <c r="W6" t="e">
        <f>VLOOKUP($D6,#REF!,26,0)</f>
        <v>#REF!</v>
      </c>
      <c r="X6" t="e">
        <f>VLOOKUP($D6,#REF!,27,0)</f>
        <v>#REF!</v>
      </c>
      <c r="Y6" t="e">
        <f>VLOOKUP($D6,#REF!,28,0)</f>
        <v>#REF!</v>
      </c>
      <c r="Z6" t="e">
        <f>VLOOKUP($D6,#REF!,29,0)</f>
        <v>#REF!</v>
      </c>
      <c r="AA6" t="e">
        <f>VLOOKUP($D6,#REF!,30,0)</f>
        <v>#REF!</v>
      </c>
      <c r="AB6" t="e">
        <f>VLOOKUP($D6,#REF!,31,0)</f>
        <v>#REF!</v>
      </c>
      <c r="AC6" t="e">
        <f>VLOOKUP($D6,#REF!,32,0)</f>
        <v>#REF!</v>
      </c>
      <c r="AD6" t="e">
        <f>VLOOKUP($D6,#REF!,33,0)</f>
        <v>#REF!</v>
      </c>
      <c r="AE6" t="e">
        <f>VLOOKUP($D6,#REF!,34,0)</f>
        <v>#REF!</v>
      </c>
      <c r="AG6" t="e">
        <f>VLOOKUP($D6,#REF!,35,0)</f>
        <v>#REF!</v>
      </c>
      <c r="AH6" t="e">
        <f>VLOOKUP($D6,#REF!,36,0)</f>
        <v>#REF!</v>
      </c>
      <c r="AI6" t="e">
        <f>VLOOKUP($D6,#REF!,37,0)</f>
        <v>#REF!</v>
      </c>
      <c r="AJ6" t="e">
        <f>VLOOKUP($D6,#REF!,38,0)</f>
        <v>#REF!</v>
      </c>
      <c r="AL6" t="e">
        <f>VLOOKUP($D6,#REF!,39,0)</f>
        <v>#REF!</v>
      </c>
      <c r="AM6" t="e">
        <f>VLOOKUP($D6,#REF!,40,0)</f>
        <v>#REF!</v>
      </c>
      <c r="AN6" t="e">
        <f>VLOOKUP($D6,#REF!,41,0)</f>
        <v>#REF!</v>
      </c>
      <c r="AO6" t="e">
        <f>VLOOKUP($D6,#REF!,42,0)</f>
        <v>#REF!</v>
      </c>
      <c r="AP6" t="e">
        <f>VLOOKUP($D6,#REF!,43,0)</f>
        <v>#REF!</v>
      </c>
      <c r="AQ6" t="e">
        <f>VLOOKUP($D6,#REF!,44,0)</f>
        <v>#REF!</v>
      </c>
      <c r="AR6" t="e">
        <f>VLOOKUP($D6,#REF!,45,0)</f>
        <v>#REF!</v>
      </c>
      <c r="AS6" t="e">
        <f>VLOOKUP($D6,#REF!,46,0)</f>
        <v>#REF!</v>
      </c>
      <c r="AT6" t="e">
        <f>VLOOKUP($D6,#REF!,47,0)</f>
        <v>#REF!</v>
      </c>
      <c r="AU6" t="e">
        <f>VLOOKUP($D6,#REF!,48,0)</f>
        <v>#REF!</v>
      </c>
      <c r="AV6" t="e">
        <f>VLOOKUP($D6,#REF!,49,0)</f>
        <v>#REF!</v>
      </c>
    </row>
    <row r="7" spans="1:48" x14ac:dyDescent="0.25">
      <c r="A7" s="4" t="s">
        <v>339</v>
      </c>
      <c r="B7" s="4"/>
      <c r="C7" s="5" t="s">
        <v>340</v>
      </c>
      <c r="D7" t="str">
        <f t="shared" si="0"/>
        <v>Budapest Bonitas AlapHU0000702725</v>
      </c>
      <c r="E7" t="e">
        <f>VLOOKUP($D7,#REF!,8,0)</f>
        <v>#REF!</v>
      </c>
      <c r="F7" t="e">
        <f>VLOOKUP($D7,#REF!,9,0)</f>
        <v>#REF!</v>
      </c>
      <c r="G7" t="e">
        <f>VLOOKUP($D7,#REF!,10,0)</f>
        <v>#REF!</v>
      </c>
      <c r="H7" t="e">
        <f>VLOOKUP($D7,#REF!,11,0)</f>
        <v>#REF!</v>
      </c>
      <c r="I7" t="e">
        <f>VLOOKUP($D7,#REF!,12,0)</f>
        <v>#REF!</v>
      </c>
      <c r="J7" t="e">
        <f>VLOOKUP($D7,#REF!,13,0)</f>
        <v>#REF!</v>
      </c>
      <c r="K7" t="e">
        <f>VLOOKUP($D7,#REF!,14,0)</f>
        <v>#REF!</v>
      </c>
      <c r="L7" t="e">
        <f>VLOOKUP($D7,#REF!,15,0)</f>
        <v>#REF!</v>
      </c>
      <c r="M7" t="e">
        <f>VLOOKUP($D7,#REF!,16,0)</f>
        <v>#REF!</v>
      </c>
      <c r="N7" t="e">
        <f>VLOOKUP($D7,#REF!,17,0)</f>
        <v>#REF!</v>
      </c>
      <c r="O7" t="e">
        <f>VLOOKUP($D7,#REF!,18,0)</f>
        <v>#REF!</v>
      </c>
      <c r="P7" t="e">
        <f>VLOOKUP($D7,#REF!,19,0)</f>
        <v>#REF!</v>
      </c>
      <c r="Q7" t="e">
        <f>VLOOKUP($D7,#REF!,20,0)</f>
        <v>#REF!</v>
      </c>
      <c r="R7" t="e">
        <f>VLOOKUP($D7,#REF!,21,0)</f>
        <v>#REF!</v>
      </c>
      <c r="S7" t="e">
        <f>VLOOKUP($D7,#REF!,22,0)</f>
        <v>#REF!</v>
      </c>
      <c r="T7" t="e">
        <f>VLOOKUP($D7,#REF!,23,0)</f>
        <v>#REF!</v>
      </c>
      <c r="U7" t="e">
        <f>VLOOKUP($D7,#REF!,24,0)</f>
        <v>#REF!</v>
      </c>
      <c r="V7" t="e">
        <f>VLOOKUP($D7,#REF!,25,0)</f>
        <v>#REF!</v>
      </c>
      <c r="W7" t="e">
        <f>VLOOKUP($D7,#REF!,26,0)</f>
        <v>#REF!</v>
      </c>
      <c r="X7" t="e">
        <f>VLOOKUP($D7,#REF!,27,0)</f>
        <v>#REF!</v>
      </c>
      <c r="Y7" t="e">
        <f>VLOOKUP($D7,#REF!,28,0)</f>
        <v>#REF!</v>
      </c>
      <c r="Z7" t="e">
        <f>VLOOKUP($D7,#REF!,29,0)</f>
        <v>#REF!</v>
      </c>
      <c r="AA7" t="e">
        <f>VLOOKUP($D7,#REF!,30,0)</f>
        <v>#REF!</v>
      </c>
      <c r="AB7" t="e">
        <f>VLOOKUP($D7,#REF!,31,0)</f>
        <v>#REF!</v>
      </c>
      <c r="AC7" t="e">
        <f>VLOOKUP($D7,#REF!,32,0)</f>
        <v>#REF!</v>
      </c>
      <c r="AD7" t="e">
        <f>VLOOKUP($D7,#REF!,33,0)</f>
        <v>#REF!</v>
      </c>
      <c r="AE7" t="e">
        <f>VLOOKUP($D7,#REF!,34,0)</f>
        <v>#REF!</v>
      </c>
      <c r="AG7" t="e">
        <f>VLOOKUP($D7,#REF!,35,0)</f>
        <v>#REF!</v>
      </c>
      <c r="AH7" t="e">
        <f>VLOOKUP($D7,#REF!,36,0)</f>
        <v>#REF!</v>
      </c>
      <c r="AI7" t="e">
        <f>VLOOKUP($D7,#REF!,37,0)</f>
        <v>#REF!</v>
      </c>
      <c r="AJ7" t="e">
        <f>VLOOKUP($D7,#REF!,38,0)</f>
        <v>#REF!</v>
      </c>
      <c r="AL7" t="e">
        <f>VLOOKUP($D7,#REF!,39,0)</f>
        <v>#REF!</v>
      </c>
      <c r="AM7" t="e">
        <f>VLOOKUP($D7,#REF!,40,0)</f>
        <v>#REF!</v>
      </c>
      <c r="AN7" t="e">
        <f>VLOOKUP($D7,#REF!,41,0)</f>
        <v>#REF!</v>
      </c>
      <c r="AO7" t="e">
        <f>VLOOKUP($D7,#REF!,42,0)</f>
        <v>#REF!</v>
      </c>
      <c r="AP7" t="e">
        <f>VLOOKUP($D7,#REF!,43,0)</f>
        <v>#REF!</v>
      </c>
      <c r="AQ7" t="e">
        <f>VLOOKUP($D7,#REF!,44,0)</f>
        <v>#REF!</v>
      </c>
      <c r="AR7" t="e">
        <f>VLOOKUP($D7,#REF!,45,0)</f>
        <v>#REF!</v>
      </c>
      <c r="AS7" t="e">
        <f>VLOOKUP($D7,#REF!,46,0)</f>
        <v>#REF!</v>
      </c>
      <c r="AT7" t="e">
        <f>VLOOKUP($D7,#REF!,47,0)</f>
        <v>#REF!</v>
      </c>
      <c r="AU7" t="e">
        <f>VLOOKUP($D7,#REF!,48,0)</f>
        <v>#REF!</v>
      </c>
      <c r="AV7" t="e">
        <f>VLOOKUP($D7,#REF!,49,0)</f>
        <v>#REF!</v>
      </c>
    </row>
    <row r="8" spans="1:48" x14ac:dyDescent="0.25">
      <c r="A8" s="4" t="s">
        <v>307</v>
      </c>
      <c r="B8" s="4"/>
      <c r="C8" s="5" t="s">
        <v>308</v>
      </c>
      <c r="D8" t="str">
        <f t="shared" si="0"/>
        <v>BF Money Közép-Európai Részvény AlapHU0000702717</v>
      </c>
      <c r="E8" t="e">
        <f>VLOOKUP($D8,#REF!,8,0)</f>
        <v>#REF!</v>
      </c>
      <c r="F8" t="e">
        <f>VLOOKUP($D8,#REF!,9,0)</f>
        <v>#REF!</v>
      </c>
      <c r="G8" t="e">
        <f>VLOOKUP($D8,#REF!,10,0)</f>
        <v>#REF!</v>
      </c>
      <c r="H8" t="e">
        <f>VLOOKUP($D8,#REF!,11,0)</f>
        <v>#REF!</v>
      </c>
      <c r="I8" t="e">
        <f>VLOOKUP($D8,#REF!,12,0)</f>
        <v>#REF!</v>
      </c>
      <c r="J8" t="e">
        <f>VLOOKUP($D8,#REF!,13,0)</f>
        <v>#REF!</v>
      </c>
      <c r="K8" t="e">
        <f>VLOOKUP($D8,#REF!,14,0)</f>
        <v>#REF!</v>
      </c>
      <c r="L8" t="e">
        <f>VLOOKUP($D8,#REF!,15,0)</f>
        <v>#REF!</v>
      </c>
      <c r="M8" t="e">
        <f>VLOOKUP($D8,#REF!,16,0)</f>
        <v>#REF!</v>
      </c>
      <c r="N8" t="e">
        <f>VLOOKUP($D8,#REF!,17,0)</f>
        <v>#REF!</v>
      </c>
      <c r="O8" t="e">
        <f>VLOOKUP($D8,#REF!,18,0)</f>
        <v>#REF!</v>
      </c>
      <c r="P8" t="e">
        <f>VLOOKUP($D8,#REF!,19,0)</f>
        <v>#REF!</v>
      </c>
      <c r="Q8" t="e">
        <f>VLOOKUP($D8,#REF!,20,0)</f>
        <v>#REF!</v>
      </c>
      <c r="R8" t="e">
        <f>VLOOKUP($D8,#REF!,21,0)</f>
        <v>#REF!</v>
      </c>
      <c r="S8" t="e">
        <f>VLOOKUP($D8,#REF!,22,0)</f>
        <v>#REF!</v>
      </c>
      <c r="T8" t="e">
        <f>VLOOKUP($D8,#REF!,23,0)</f>
        <v>#REF!</v>
      </c>
      <c r="U8" t="e">
        <f>VLOOKUP($D8,#REF!,24,0)</f>
        <v>#REF!</v>
      </c>
      <c r="V8" t="e">
        <f>VLOOKUP($D8,#REF!,25,0)</f>
        <v>#REF!</v>
      </c>
      <c r="W8" t="e">
        <f>VLOOKUP($D8,#REF!,26,0)</f>
        <v>#REF!</v>
      </c>
      <c r="X8" t="e">
        <f>VLOOKUP($D8,#REF!,27,0)</f>
        <v>#REF!</v>
      </c>
      <c r="Y8" t="e">
        <f>VLOOKUP($D8,#REF!,28,0)</f>
        <v>#REF!</v>
      </c>
      <c r="Z8" t="e">
        <f>VLOOKUP($D8,#REF!,29,0)</f>
        <v>#REF!</v>
      </c>
      <c r="AA8" t="e">
        <f>VLOOKUP($D8,#REF!,30,0)</f>
        <v>#REF!</v>
      </c>
      <c r="AB8" t="e">
        <f>VLOOKUP($D8,#REF!,31,0)</f>
        <v>#REF!</v>
      </c>
      <c r="AC8" t="e">
        <f>VLOOKUP($D8,#REF!,32,0)</f>
        <v>#REF!</v>
      </c>
      <c r="AD8" t="e">
        <f>VLOOKUP($D8,#REF!,33,0)</f>
        <v>#REF!</v>
      </c>
      <c r="AE8" t="e">
        <f>VLOOKUP($D8,#REF!,34,0)</f>
        <v>#REF!</v>
      </c>
      <c r="AG8" t="e">
        <f>VLOOKUP($D8,#REF!,35,0)</f>
        <v>#REF!</v>
      </c>
      <c r="AH8" t="e">
        <f>VLOOKUP($D8,#REF!,36,0)</f>
        <v>#REF!</v>
      </c>
      <c r="AI8" t="e">
        <f>VLOOKUP($D8,#REF!,37,0)</f>
        <v>#REF!</v>
      </c>
      <c r="AJ8" t="e">
        <f>VLOOKUP($D8,#REF!,38,0)</f>
        <v>#REF!</v>
      </c>
      <c r="AL8" t="e">
        <f>VLOOKUP($D8,#REF!,39,0)</f>
        <v>#REF!</v>
      </c>
      <c r="AM8" t="e">
        <f>VLOOKUP($D8,#REF!,40,0)</f>
        <v>#REF!</v>
      </c>
      <c r="AN8" t="e">
        <f>VLOOKUP($D8,#REF!,41,0)</f>
        <v>#REF!</v>
      </c>
      <c r="AO8" t="e">
        <f>VLOOKUP($D8,#REF!,42,0)</f>
        <v>#REF!</v>
      </c>
      <c r="AP8" t="e">
        <f>VLOOKUP($D8,#REF!,43,0)</f>
        <v>#REF!</v>
      </c>
      <c r="AQ8" t="e">
        <f>VLOOKUP($D8,#REF!,44,0)</f>
        <v>#REF!</v>
      </c>
      <c r="AR8" t="e">
        <f>VLOOKUP($D8,#REF!,45,0)</f>
        <v>#REF!</v>
      </c>
      <c r="AS8" t="e">
        <f>VLOOKUP($D8,#REF!,46,0)</f>
        <v>#REF!</v>
      </c>
      <c r="AT8" t="e">
        <f>VLOOKUP($D8,#REF!,47,0)</f>
        <v>#REF!</v>
      </c>
      <c r="AU8" t="e">
        <f>VLOOKUP($D8,#REF!,48,0)</f>
        <v>#REF!</v>
      </c>
      <c r="AV8" t="e">
        <f>VLOOKUP($D8,#REF!,49,0)</f>
        <v>#REF!</v>
      </c>
    </row>
    <row r="9" spans="1:48" x14ac:dyDescent="0.25">
      <c r="A9" s="4" t="s">
        <v>346</v>
      </c>
      <c r="B9" s="4"/>
      <c r="C9" s="5" t="s">
        <v>347</v>
      </c>
      <c r="D9" t="str">
        <f t="shared" si="0"/>
        <v>Budapest Dollár Rövid Kötvény AlapHU0000711668</v>
      </c>
      <c r="E9" t="e">
        <f>VLOOKUP($D9,#REF!,8,0)</f>
        <v>#REF!</v>
      </c>
      <c r="F9" t="e">
        <f>VLOOKUP($D9,#REF!,9,0)</f>
        <v>#REF!</v>
      </c>
      <c r="G9" t="e">
        <f>VLOOKUP($D9,#REF!,10,0)</f>
        <v>#REF!</v>
      </c>
      <c r="H9" t="e">
        <f>VLOOKUP($D9,#REF!,11,0)</f>
        <v>#REF!</v>
      </c>
      <c r="I9" t="e">
        <f>VLOOKUP($D9,#REF!,12,0)</f>
        <v>#REF!</v>
      </c>
      <c r="J9" t="e">
        <f>VLOOKUP($D9,#REF!,13,0)</f>
        <v>#REF!</v>
      </c>
      <c r="K9" t="e">
        <f>VLOOKUP($D9,#REF!,14,0)</f>
        <v>#REF!</v>
      </c>
      <c r="L9" t="e">
        <f>VLOOKUP($D9,#REF!,15,0)</f>
        <v>#REF!</v>
      </c>
      <c r="M9" t="e">
        <f>VLOOKUP($D9,#REF!,16,0)</f>
        <v>#REF!</v>
      </c>
      <c r="N9" t="e">
        <f>VLOOKUP($D9,#REF!,17,0)</f>
        <v>#REF!</v>
      </c>
      <c r="O9" t="e">
        <f>VLOOKUP($D9,#REF!,18,0)</f>
        <v>#REF!</v>
      </c>
      <c r="P9" t="e">
        <f>VLOOKUP($D9,#REF!,19,0)</f>
        <v>#REF!</v>
      </c>
      <c r="Q9" t="e">
        <f>VLOOKUP($D9,#REF!,20,0)</f>
        <v>#REF!</v>
      </c>
      <c r="R9" t="e">
        <f>VLOOKUP($D9,#REF!,21,0)</f>
        <v>#REF!</v>
      </c>
      <c r="S9" t="e">
        <f>VLOOKUP($D9,#REF!,22,0)</f>
        <v>#REF!</v>
      </c>
      <c r="T9" t="e">
        <f>VLOOKUP($D9,#REF!,23,0)</f>
        <v>#REF!</v>
      </c>
      <c r="U9" t="e">
        <f>VLOOKUP($D9,#REF!,24,0)</f>
        <v>#REF!</v>
      </c>
      <c r="V9" t="e">
        <f>VLOOKUP($D9,#REF!,25,0)</f>
        <v>#REF!</v>
      </c>
      <c r="W9" t="e">
        <f>VLOOKUP($D9,#REF!,26,0)</f>
        <v>#REF!</v>
      </c>
      <c r="X9" t="e">
        <f>VLOOKUP($D9,#REF!,27,0)</f>
        <v>#REF!</v>
      </c>
      <c r="Y9" t="e">
        <f>VLOOKUP($D9,#REF!,28,0)</f>
        <v>#REF!</v>
      </c>
      <c r="Z9" t="e">
        <f>VLOOKUP($D9,#REF!,29,0)</f>
        <v>#REF!</v>
      </c>
      <c r="AA9" t="e">
        <f>VLOOKUP($D9,#REF!,30,0)</f>
        <v>#REF!</v>
      </c>
      <c r="AB9" t="e">
        <f>VLOOKUP($D9,#REF!,31,0)</f>
        <v>#REF!</v>
      </c>
      <c r="AC9" t="e">
        <f>VLOOKUP($D9,#REF!,32,0)</f>
        <v>#REF!</v>
      </c>
      <c r="AD9" t="e">
        <f>VLOOKUP($D9,#REF!,33,0)</f>
        <v>#REF!</v>
      </c>
      <c r="AE9" t="e">
        <f>VLOOKUP($D9,#REF!,34,0)</f>
        <v>#REF!</v>
      </c>
      <c r="AG9" t="e">
        <f>VLOOKUP($D9,#REF!,35,0)</f>
        <v>#REF!</v>
      </c>
      <c r="AH9" t="e">
        <f>VLOOKUP($D9,#REF!,36,0)</f>
        <v>#REF!</v>
      </c>
      <c r="AI9" t="e">
        <f>VLOOKUP($D9,#REF!,37,0)</f>
        <v>#REF!</v>
      </c>
      <c r="AJ9" t="e">
        <f>VLOOKUP($D9,#REF!,38,0)</f>
        <v>#REF!</v>
      </c>
      <c r="AL9" t="e">
        <f>VLOOKUP($D9,#REF!,39,0)</f>
        <v>#REF!</v>
      </c>
      <c r="AM9" t="e">
        <f>VLOOKUP($D9,#REF!,40,0)</f>
        <v>#REF!</v>
      </c>
      <c r="AN9" t="e">
        <f>VLOOKUP($D9,#REF!,41,0)</f>
        <v>#REF!</v>
      </c>
      <c r="AO9" t="e">
        <f>VLOOKUP($D9,#REF!,42,0)</f>
        <v>#REF!</v>
      </c>
      <c r="AP9" t="e">
        <f>VLOOKUP($D9,#REF!,43,0)</f>
        <v>#REF!</v>
      </c>
      <c r="AQ9" t="e">
        <f>VLOOKUP($D9,#REF!,44,0)</f>
        <v>#REF!</v>
      </c>
      <c r="AR9" t="e">
        <f>VLOOKUP($D9,#REF!,45,0)</f>
        <v>#REF!</v>
      </c>
      <c r="AS9" t="e">
        <f>VLOOKUP($D9,#REF!,46,0)</f>
        <v>#REF!</v>
      </c>
      <c r="AT9" t="e">
        <f>VLOOKUP($D9,#REF!,47,0)</f>
        <v>#REF!</v>
      </c>
      <c r="AU9" t="e">
        <f>VLOOKUP($D9,#REF!,48,0)</f>
        <v>#REF!</v>
      </c>
      <c r="AV9" t="e">
        <f>VLOOKUP($D9,#REF!,49,0)</f>
        <v>#REF!</v>
      </c>
    </row>
    <row r="10" spans="1:48" x14ac:dyDescent="0.25">
      <c r="A10" s="4" t="s">
        <v>378</v>
      </c>
      <c r="B10" s="4"/>
      <c r="C10" s="5" t="s">
        <v>379</v>
      </c>
      <c r="D10" t="str">
        <f t="shared" si="0"/>
        <v>Budapest Nyersanyag Alapok AlapjaHU0000704374</v>
      </c>
      <c r="E10" t="e">
        <f>VLOOKUP($D10,#REF!,8,0)</f>
        <v>#REF!</v>
      </c>
      <c r="F10" t="e">
        <f>VLOOKUP($D10,#REF!,9,0)</f>
        <v>#REF!</v>
      </c>
      <c r="G10" t="e">
        <f>VLOOKUP($D10,#REF!,10,0)</f>
        <v>#REF!</v>
      </c>
      <c r="H10" t="e">
        <f>VLOOKUP($D10,#REF!,11,0)</f>
        <v>#REF!</v>
      </c>
      <c r="I10" t="e">
        <f>VLOOKUP($D10,#REF!,12,0)</f>
        <v>#REF!</v>
      </c>
      <c r="J10" t="e">
        <f>VLOOKUP($D10,#REF!,13,0)</f>
        <v>#REF!</v>
      </c>
      <c r="K10" t="e">
        <f>VLOOKUP($D10,#REF!,14,0)</f>
        <v>#REF!</v>
      </c>
      <c r="L10" t="e">
        <f>VLOOKUP($D10,#REF!,15,0)</f>
        <v>#REF!</v>
      </c>
      <c r="M10" t="e">
        <f>VLOOKUP($D10,#REF!,16,0)</f>
        <v>#REF!</v>
      </c>
      <c r="N10" t="e">
        <f>VLOOKUP($D10,#REF!,17,0)</f>
        <v>#REF!</v>
      </c>
      <c r="O10" t="e">
        <f>VLOOKUP($D10,#REF!,18,0)</f>
        <v>#REF!</v>
      </c>
      <c r="P10" t="e">
        <f>VLOOKUP($D10,#REF!,19,0)</f>
        <v>#REF!</v>
      </c>
      <c r="Q10" t="e">
        <f>VLOOKUP($D10,#REF!,20,0)</f>
        <v>#REF!</v>
      </c>
      <c r="R10" t="e">
        <f>VLOOKUP($D10,#REF!,21,0)</f>
        <v>#REF!</v>
      </c>
      <c r="S10" t="e">
        <f>VLOOKUP($D10,#REF!,22,0)</f>
        <v>#REF!</v>
      </c>
      <c r="T10" t="e">
        <f>VLOOKUP($D10,#REF!,23,0)</f>
        <v>#REF!</v>
      </c>
      <c r="U10" t="e">
        <f>VLOOKUP($D10,#REF!,24,0)</f>
        <v>#REF!</v>
      </c>
      <c r="V10" t="e">
        <f>VLOOKUP($D10,#REF!,25,0)</f>
        <v>#REF!</v>
      </c>
      <c r="W10" t="e">
        <f>VLOOKUP($D10,#REF!,26,0)</f>
        <v>#REF!</v>
      </c>
      <c r="X10" t="e">
        <f>VLOOKUP($D10,#REF!,27,0)</f>
        <v>#REF!</v>
      </c>
      <c r="Y10" t="e">
        <f>VLOOKUP($D10,#REF!,28,0)</f>
        <v>#REF!</v>
      </c>
      <c r="Z10" t="e">
        <f>VLOOKUP($D10,#REF!,29,0)</f>
        <v>#REF!</v>
      </c>
      <c r="AA10" t="e">
        <f>VLOOKUP($D10,#REF!,30,0)</f>
        <v>#REF!</v>
      </c>
      <c r="AB10" t="e">
        <f>VLOOKUP($D10,#REF!,31,0)</f>
        <v>#REF!</v>
      </c>
      <c r="AC10" t="e">
        <f>VLOOKUP($D10,#REF!,32,0)</f>
        <v>#REF!</v>
      </c>
      <c r="AD10" t="e">
        <f>VLOOKUP($D10,#REF!,33,0)</f>
        <v>#REF!</v>
      </c>
      <c r="AE10" t="e">
        <f>VLOOKUP($D10,#REF!,34,0)</f>
        <v>#REF!</v>
      </c>
      <c r="AG10" t="e">
        <f>VLOOKUP($D10,#REF!,35,0)</f>
        <v>#REF!</v>
      </c>
      <c r="AH10" t="e">
        <f>VLOOKUP($D10,#REF!,36,0)</f>
        <v>#REF!</v>
      </c>
      <c r="AI10" t="e">
        <f>VLOOKUP($D10,#REF!,37,0)</f>
        <v>#REF!</v>
      </c>
      <c r="AJ10" t="e">
        <f>VLOOKUP($D10,#REF!,38,0)</f>
        <v>#REF!</v>
      </c>
      <c r="AL10" t="e">
        <f>VLOOKUP($D10,#REF!,39,0)</f>
        <v>#REF!</v>
      </c>
      <c r="AM10" t="e">
        <f>VLOOKUP($D10,#REF!,40,0)</f>
        <v>#REF!</v>
      </c>
      <c r="AN10" t="e">
        <f>VLOOKUP($D10,#REF!,41,0)</f>
        <v>#REF!</v>
      </c>
      <c r="AO10" t="e">
        <f>VLOOKUP($D10,#REF!,42,0)</f>
        <v>#REF!</v>
      </c>
      <c r="AP10" t="e">
        <f>VLOOKUP($D10,#REF!,43,0)</f>
        <v>#REF!</v>
      </c>
      <c r="AQ10" t="e">
        <f>VLOOKUP($D10,#REF!,44,0)</f>
        <v>#REF!</v>
      </c>
      <c r="AR10" t="e">
        <f>VLOOKUP($D10,#REF!,45,0)</f>
        <v>#REF!</v>
      </c>
      <c r="AS10" t="e">
        <f>VLOOKUP($D10,#REF!,46,0)</f>
        <v>#REF!</v>
      </c>
      <c r="AT10" t="e">
        <f>VLOOKUP($D10,#REF!,47,0)</f>
        <v>#REF!</v>
      </c>
      <c r="AU10" t="e">
        <f>VLOOKUP($D10,#REF!,48,0)</f>
        <v>#REF!</v>
      </c>
      <c r="AV10" t="e">
        <f>VLOOKUP($D10,#REF!,49,0)</f>
        <v>#REF!</v>
      </c>
    </row>
    <row r="11" spans="1:48" x14ac:dyDescent="0.25">
      <c r="A11" s="4" t="s">
        <v>280</v>
      </c>
      <c r="B11" s="4"/>
      <c r="C11" s="5" t="s">
        <v>281</v>
      </c>
      <c r="D11" t="str">
        <f t="shared" si="0"/>
        <v>BF Money Fejlett Piaci Részvény AlapHU0000701552</v>
      </c>
      <c r="E11" t="e">
        <f>VLOOKUP($D11,#REF!,8,0)</f>
        <v>#REF!</v>
      </c>
      <c r="F11" t="e">
        <f>VLOOKUP($D11,#REF!,9,0)</f>
        <v>#REF!</v>
      </c>
      <c r="G11" t="e">
        <f>VLOOKUP($D11,#REF!,10,0)</f>
        <v>#REF!</v>
      </c>
      <c r="H11" t="e">
        <f>VLOOKUP($D11,#REF!,11,0)</f>
        <v>#REF!</v>
      </c>
      <c r="I11" t="e">
        <f>VLOOKUP($D11,#REF!,12,0)</f>
        <v>#REF!</v>
      </c>
      <c r="J11" t="e">
        <f>VLOOKUP($D11,#REF!,13,0)</f>
        <v>#REF!</v>
      </c>
      <c r="K11" t="e">
        <f>VLOOKUP($D11,#REF!,14,0)</f>
        <v>#REF!</v>
      </c>
      <c r="L11" t="e">
        <f>VLOOKUP($D11,#REF!,15,0)</f>
        <v>#REF!</v>
      </c>
      <c r="M11" t="e">
        <f>VLOOKUP($D11,#REF!,16,0)</f>
        <v>#REF!</v>
      </c>
      <c r="N11" t="e">
        <f>VLOOKUP($D11,#REF!,17,0)</f>
        <v>#REF!</v>
      </c>
      <c r="O11" t="e">
        <f>VLOOKUP($D11,#REF!,18,0)</f>
        <v>#REF!</v>
      </c>
      <c r="P11" t="e">
        <f>VLOOKUP($D11,#REF!,19,0)</f>
        <v>#REF!</v>
      </c>
      <c r="Q11" t="e">
        <f>VLOOKUP($D11,#REF!,20,0)</f>
        <v>#REF!</v>
      </c>
      <c r="R11" t="e">
        <f>VLOOKUP($D11,#REF!,21,0)</f>
        <v>#REF!</v>
      </c>
      <c r="S11" t="e">
        <f>VLOOKUP($D11,#REF!,22,0)</f>
        <v>#REF!</v>
      </c>
      <c r="T11" t="e">
        <f>VLOOKUP($D11,#REF!,23,0)</f>
        <v>#REF!</v>
      </c>
      <c r="U11" t="e">
        <f>VLOOKUP($D11,#REF!,24,0)</f>
        <v>#REF!</v>
      </c>
      <c r="V11" t="e">
        <f>VLOOKUP($D11,#REF!,25,0)</f>
        <v>#REF!</v>
      </c>
      <c r="W11" t="e">
        <f>VLOOKUP($D11,#REF!,26,0)</f>
        <v>#REF!</v>
      </c>
      <c r="X11" t="e">
        <f>VLOOKUP($D11,#REF!,27,0)</f>
        <v>#REF!</v>
      </c>
      <c r="Y11" t="e">
        <f>VLOOKUP($D11,#REF!,28,0)</f>
        <v>#REF!</v>
      </c>
      <c r="Z11" t="e">
        <f>VLOOKUP($D11,#REF!,29,0)</f>
        <v>#REF!</v>
      </c>
      <c r="AA11" t="e">
        <f>VLOOKUP($D11,#REF!,30,0)</f>
        <v>#REF!</v>
      </c>
      <c r="AB11" t="e">
        <f>VLOOKUP($D11,#REF!,31,0)</f>
        <v>#REF!</v>
      </c>
      <c r="AC11" t="e">
        <f>VLOOKUP($D11,#REF!,32,0)</f>
        <v>#REF!</v>
      </c>
      <c r="AD11" t="e">
        <f>VLOOKUP($D11,#REF!,33,0)</f>
        <v>#REF!</v>
      </c>
      <c r="AE11" t="e">
        <f>VLOOKUP($D11,#REF!,34,0)</f>
        <v>#REF!</v>
      </c>
      <c r="AG11" t="e">
        <f>VLOOKUP($D11,#REF!,35,0)</f>
        <v>#REF!</v>
      </c>
      <c r="AH11" t="e">
        <f>VLOOKUP($D11,#REF!,36,0)</f>
        <v>#REF!</v>
      </c>
      <c r="AI11" t="e">
        <f>VLOOKUP($D11,#REF!,37,0)</f>
        <v>#REF!</v>
      </c>
      <c r="AJ11" t="e">
        <f>VLOOKUP($D11,#REF!,38,0)</f>
        <v>#REF!</v>
      </c>
      <c r="AL11" t="e">
        <f>VLOOKUP($D11,#REF!,39,0)</f>
        <v>#REF!</v>
      </c>
      <c r="AM11" t="e">
        <f>VLOOKUP($D11,#REF!,40,0)</f>
        <v>#REF!</v>
      </c>
      <c r="AN11" t="e">
        <f>VLOOKUP($D11,#REF!,41,0)</f>
        <v>#REF!</v>
      </c>
      <c r="AO11" t="e">
        <f>VLOOKUP($D11,#REF!,42,0)</f>
        <v>#REF!</v>
      </c>
      <c r="AP11" t="e">
        <f>VLOOKUP($D11,#REF!,43,0)</f>
        <v>#REF!</v>
      </c>
      <c r="AQ11" t="e">
        <f>VLOOKUP($D11,#REF!,44,0)</f>
        <v>#REF!</v>
      </c>
      <c r="AR11" t="e">
        <f>VLOOKUP($D11,#REF!,45,0)</f>
        <v>#REF!</v>
      </c>
      <c r="AS11" t="e">
        <f>VLOOKUP($D11,#REF!,46,0)</f>
        <v>#REF!</v>
      </c>
      <c r="AT11" t="e">
        <f>VLOOKUP($D11,#REF!,47,0)</f>
        <v>#REF!</v>
      </c>
      <c r="AU11" t="e">
        <f>VLOOKUP($D11,#REF!,48,0)</f>
        <v>#REF!</v>
      </c>
      <c r="AV11" t="e">
        <f>VLOOKUP($D11,#REF!,49,0)</f>
        <v>#REF!</v>
      </c>
    </row>
    <row r="12" spans="1:48" x14ac:dyDescent="0.25">
      <c r="A12" s="4" t="s">
        <v>1320</v>
      </c>
      <c r="B12" s="4"/>
      <c r="C12" s="5" t="s">
        <v>388</v>
      </c>
      <c r="D12" t="str">
        <f t="shared" si="0"/>
        <v>Budapest High Yield Vállalati Kötvény AlapHU0000715255</v>
      </c>
      <c r="E12" t="e">
        <f>VLOOKUP($D12,#REF!,8,0)</f>
        <v>#REF!</v>
      </c>
      <c r="F12" t="e">
        <f>VLOOKUP($D12,#REF!,9,0)</f>
        <v>#REF!</v>
      </c>
      <c r="G12" t="e">
        <f>VLOOKUP($D12,#REF!,10,0)</f>
        <v>#REF!</v>
      </c>
      <c r="H12" t="e">
        <f>VLOOKUP($D12,#REF!,11,0)</f>
        <v>#REF!</v>
      </c>
      <c r="I12" t="e">
        <f>VLOOKUP($D12,#REF!,12,0)</f>
        <v>#REF!</v>
      </c>
      <c r="J12" t="e">
        <f>VLOOKUP($D12,#REF!,13,0)</f>
        <v>#REF!</v>
      </c>
      <c r="K12" t="e">
        <f>VLOOKUP($D12,#REF!,14,0)</f>
        <v>#REF!</v>
      </c>
      <c r="L12" t="e">
        <f>VLOOKUP($D12,#REF!,15,0)</f>
        <v>#REF!</v>
      </c>
      <c r="M12" t="e">
        <f>VLOOKUP($D12,#REF!,16,0)</f>
        <v>#REF!</v>
      </c>
      <c r="N12" t="e">
        <f>VLOOKUP($D12,#REF!,17,0)</f>
        <v>#REF!</v>
      </c>
      <c r="O12" t="e">
        <f>VLOOKUP($D12,#REF!,18,0)</f>
        <v>#REF!</v>
      </c>
      <c r="P12" t="e">
        <f>VLOOKUP($D12,#REF!,19,0)</f>
        <v>#REF!</v>
      </c>
      <c r="Q12" t="e">
        <f>VLOOKUP($D12,#REF!,20,0)</f>
        <v>#REF!</v>
      </c>
      <c r="R12" t="e">
        <f>VLOOKUP($D12,#REF!,21,0)</f>
        <v>#REF!</v>
      </c>
      <c r="S12" t="e">
        <f>VLOOKUP($D12,#REF!,22,0)</f>
        <v>#REF!</v>
      </c>
      <c r="T12" t="e">
        <f>VLOOKUP($D12,#REF!,23,0)</f>
        <v>#REF!</v>
      </c>
      <c r="U12" t="e">
        <f>VLOOKUP($D12,#REF!,24,0)</f>
        <v>#REF!</v>
      </c>
      <c r="V12" t="e">
        <f>VLOOKUP($D12,#REF!,25,0)</f>
        <v>#REF!</v>
      </c>
      <c r="W12" t="e">
        <f>VLOOKUP($D12,#REF!,26,0)</f>
        <v>#REF!</v>
      </c>
      <c r="X12" t="e">
        <f>VLOOKUP($D12,#REF!,27,0)</f>
        <v>#REF!</v>
      </c>
      <c r="Y12" t="e">
        <f>VLOOKUP($D12,#REF!,28,0)</f>
        <v>#REF!</v>
      </c>
      <c r="Z12" t="e">
        <f>VLOOKUP($D12,#REF!,29,0)</f>
        <v>#REF!</v>
      </c>
      <c r="AA12" t="e">
        <f>VLOOKUP($D12,#REF!,30,0)</f>
        <v>#REF!</v>
      </c>
      <c r="AB12" t="e">
        <f>VLOOKUP($D12,#REF!,31,0)</f>
        <v>#REF!</v>
      </c>
      <c r="AC12" t="e">
        <f>VLOOKUP($D12,#REF!,32,0)</f>
        <v>#REF!</v>
      </c>
      <c r="AD12" t="e">
        <f>VLOOKUP($D12,#REF!,33,0)</f>
        <v>#REF!</v>
      </c>
      <c r="AE12" t="e">
        <f>VLOOKUP($D12,#REF!,34,0)</f>
        <v>#REF!</v>
      </c>
      <c r="AG12" t="e">
        <f>VLOOKUP($D12,#REF!,35,0)</f>
        <v>#REF!</v>
      </c>
      <c r="AH12" t="e">
        <f>VLOOKUP($D12,#REF!,36,0)</f>
        <v>#REF!</v>
      </c>
      <c r="AI12" t="e">
        <f>VLOOKUP($D12,#REF!,37,0)</f>
        <v>#REF!</v>
      </c>
      <c r="AJ12" t="e">
        <f>VLOOKUP($D12,#REF!,38,0)</f>
        <v>#REF!</v>
      </c>
      <c r="AL12" t="e">
        <f>VLOOKUP($D12,#REF!,39,0)</f>
        <v>#REF!</v>
      </c>
      <c r="AM12" t="e">
        <f>VLOOKUP($D12,#REF!,40,0)</f>
        <v>#REF!</v>
      </c>
      <c r="AN12" t="e">
        <f>VLOOKUP($D12,#REF!,41,0)</f>
        <v>#REF!</v>
      </c>
      <c r="AO12" t="e">
        <f>VLOOKUP($D12,#REF!,42,0)</f>
        <v>#REF!</v>
      </c>
      <c r="AP12" t="e">
        <f>VLOOKUP($D12,#REF!,43,0)</f>
        <v>#REF!</v>
      </c>
      <c r="AQ12" t="e">
        <f>VLOOKUP($D12,#REF!,44,0)</f>
        <v>#REF!</v>
      </c>
      <c r="AR12" t="e">
        <f>VLOOKUP($D12,#REF!,45,0)</f>
        <v>#REF!</v>
      </c>
      <c r="AS12" t="e">
        <f>VLOOKUP($D12,#REF!,46,0)</f>
        <v>#REF!</v>
      </c>
      <c r="AT12" t="e">
        <f>VLOOKUP($D12,#REF!,47,0)</f>
        <v>#REF!</v>
      </c>
      <c r="AU12" t="e">
        <f>VLOOKUP($D12,#REF!,48,0)</f>
        <v>#REF!</v>
      </c>
      <c r="AV12" t="e">
        <f>VLOOKUP($D12,#REF!,49,0)</f>
        <v>#REF!</v>
      </c>
    </row>
    <row r="13" spans="1:48" x14ac:dyDescent="0.25">
      <c r="A13" s="4" t="s">
        <v>331</v>
      </c>
      <c r="B13" s="4"/>
      <c r="C13" s="5" t="s">
        <v>332</v>
      </c>
      <c r="D13" t="str">
        <f t="shared" si="0"/>
        <v>Budapest Arany Alapok AlapjaHU0000709290</v>
      </c>
      <c r="E13" t="e">
        <f>VLOOKUP($D13,#REF!,8,0)</f>
        <v>#REF!</v>
      </c>
      <c r="F13" t="e">
        <f>VLOOKUP($D13,#REF!,9,0)</f>
        <v>#REF!</v>
      </c>
      <c r="G13" t="e">
        <f>VLOOKUP($D13,#REF!,10,0)</f>
        <v>#REF!</v>
      </c>
      <c r="H13" t="e">
        <f>VLOOKUP($D13,#REF!,11,0)</f>
        <v>#REF!</v>
      </c>
      <c r="I13" t="e">
        <f>VLOOKUP($D13,#REF!,12,0)</f>
        <v>#REF!</v>
      </c>
      <c r="J13" t="e">
        <f>VLOOKUP($D13,#REF!,13,0)</f>
        <v>#REF!</v>
      </c>
      <c r="K13" t="e">
        <f>VLOOKUP($D13,#REF!,14,0)</f>
        <v>#REF!</v>
      </c>
      <c r="L13" t="e">
        <f>VLOOKUP($D13,#REF!,15,0)</f>
        <v>#REF!</v>
      </c>
      <c r="M13" t="e">
        <f>VLOOKUP($D13,#REF!,16,0)</f>
        <v>#REF!</v>
      </c>
      <c r="N13" t="e">
        <f>VLOOKUP($D13,#REF!,17,0)</f>
        <v>#REF!</v>
      </c>
      <c r="O13" t="e">
        <f>VLOOKUP($D13,#REF!,18,0)</f>
        <v>#REF!</v>
      </c>
      <c r="P13" t="e">
        <f>VLOOKUP($D13,#REF!,19,0)</f>
        <v>#REF!</v>
      </c>
      <c r="Q13" t="e">
        <f>VLOOKUP($D13,#REF!,20,0)</f>
        <v>#REF!</v>
      </c>
      <c r="R13" t="e">
        <f>VLOOKUP($D13,#REF!,21,0)</f>
        <v>#REF!</v>
      </c>
      <c r="S13" t="e">
        <f>VLOOKUP($D13,#REF!,22,0)</f>
        <v>#REF!</v>
      </c>
      <c r="T13" t="e">
        <f>VLOOKUP($D13,#REF!,23,0)</f>
        <v>#REF!</v>
      </c>
      <c r="U13" t="e">
        <f>VLOOKUP($D13,#REF!,24,0)</f>
        <v>#REF!</v>
      </c>
      <c r="V13" t="e">
        <f>VLOOKUP($D13,#REF!,25,0)</f>
        <v>#REF!</v>
      </c>
      <c r="W13" t="e">
        <f>VLOOKUP($D13,#REF!,26,0)</f>
        <v>#REF!</v>
      </c>
      <c r="X13" t="e">
        <f>VLOOKUP($D13,#REF!,27,0)</f>
        <v>#REF!</v>
      </c>
      <c r="Y13" t="e">
        <f>VLOOKUP($D13,#REF!,28,0)</f>
        <v>#REF!</v>
      </c>
      <c r="Z13" t="e">
        <f>VLOOKUP($D13,#REF!,29,0)</f>
        <v>#REF!</v>
      </c>
      <c r="AA13" t="e">
        <f>VLOOKUP($D13,#REF!,30,0)</f>
        <v>#REF!</v>
      </c>
      <c r="AB13" t="e">
        <f>VLOOKUP($D13,#REF!,31,0)</f>
        <v>#REF!</v>
      </c>
      <c r="AC13" t="e">
        <f>VLOOKUP($D13,#REF!,32,0)</f>
        <v>#REF!</v>
      </c>
      <c r="AD13" t="e">
        <f>VLOOKUP($D13,#REF!,33,0)</f>
        <v>#REF!</v>
      </c>
      <c r="AE13" t="e">
        <f>VLOOKUP($D13,#REF!,34,0)</f>
        <v>#REF!</v>
      </c>
      <c r="AG13" t="e">
        <f>VLOOKUP($D13,#REF!,35,0)</f>
        <v>#REF!</v>
      </c>
      <c r="AH13" t="e">
        <f>VLOOKUP($D13,#REF!,36,0)</f>
        <v>#REF!</v>
      </c>
      <c r="AI13" t="e">
        <f>VLOOKUP($D13,#REF!,37,0)</f>
        <v>#REF!</v>
      </c>
      <c r="AJ13" t="e">
        <f>VLOOKUP($D13,#REF!,38,0)</f>
        <v>#REF!</v>
      </c>
      <c r="AL13" t="e">
        <f>VLOOKUP($D13,#REF!,39,0)</f>
        <v>#REF!</v>
      </c>
      <c r="AM13" t="e">
        <f>VLOOKUP($D13,#REF!,40,0)</f>
        <v>#REF!</v>
      </c>
      <c r="AN13" t="e">
        <f>VLOOKUP($D13,#REF!,41,0)</f>
        <v>#REF!</v>
      </c>
      <c r="AO13" t="e">
        <f>VLOOKUP($D13,#REF!,42,0)</f>
        <v>#REF!</v>
      </c>
      <c r="AP13" t="e">
        <f>VLOOKUP($D13,#REF!,43,0)</f>
        <v>#REF!</v>
      </c>
      <c r="AQ13" t="e">
        <f>VLOOKUP($D13,#REF!,44,0)</f>
        <v>#REF!</v>
      </c>
      <c r="AR13" t="e">
        <f>VLOOKUP($D13,#REF!,45,0)</f>
        <v>#REF!</v>
      </c>
      <c r="AS13" t="e">
        <f>VLOOKUP($D13,#REF!,46,0)</f>
        <v>#REF!</v>
      </c>
      <c r="AT13" t="e">
        <f>VLOOKUP($D13,#REF!,47,0)</f>
        <v>#REF!</v>
      </c>
      <c r="AU13" t="e">
        <f>VLOOKUP($D13,#REF!,48,0)</f>
        <v>#REF!</v>
      </c>
      <c r="AV13" t="e">
        <f>VLOOKUP($D13,#REF!,49,0)</f>
        <v>#REF!</v>
      </c>
    </row>
    <row r="14" spans="1:48" x14ac:dyDescent="0.25">
      <c r="A14" s="4" t="s">
        <v>366</v>
      </c>
      <c r="B14" s="4"/>
      <c r="C14" s="5" t="s">
        <v>367</v>
      </c>
      <c r="D14" t="str">
        <f t="shared" si="0"/>
        <v>Budapest Kontroll Abszolút Hozam AlapHU0000702741</v>
      </c>
      <c r="E14" t="e">
        <f>VLOOKUP($D14,#REF!,8,0)</f>
        <v>#REF!</v>
      </c>
      <c r="F14" t="e">
        <f>VLOOKUP($D14,#REF!,9,0)</f>
        <v>#REF!</v>
      </c>
      <c r="G14" t="e">
        <f>VLOOKUP($D14,#REF!,10,0)</f>
        <v>#REF!</v>
      </c>
      <c r="H14" t="e">
        <f>VLOOKUP($D14,#REF!,11,0)</f>
        <v>#REF!</v>
      </c>
      <c r="I14" t="e">
        <f>VLOOKUP($D14,#REF!,12,0)</f>
        <v>#REF!</v>
      </c>
      <c r="J14" t="e">
        <f>VLOOKUP($D14,#REF!,13,0)</f>
        <v>#REF!</v>
      </c>
      <c r="K14" t="e">
        <f>VLOOKUP($D14,#REF!,14,0)</f>
        <v>#REF!</v>
      </c>
      <c r="L14" t="e">
        <f>VLOOKUP($D14,#REF!,15,0)</f>
        <v>#REF!</v>
      </c>
      <c r="M14" t="e">
        <f>VLOOKUP($D14,#REF!,16,0)</f>
        <v>#REF!</v>
      </c>
      <c r="N14" t="e">
        <f>VLOOKUP($D14,#REF!,17,0)</f>
        <v>#REF!</v>
      </c>
      <c r="O14" t="e">
        <f>VLOOKUP($D14,#REF!,18,0)</f>
        <v>#REF!</v>
      </c>
      <c r="P14" t="e">
        <f>VLOOKUP($D14,#REF!,19,0)</f>
        <v>#REF!</v>
      </c>
      <c r="Q14" t="e">
        <f>VLOOKUP($D14,#REF!,20,0)</f>
        <v>#REF!</v>
      </c>
      <c r="R14" t="e">
        <f>VLOOKUP($D14,#REF!,21,0)</f>
        <v>#REF!</v>
      </c>
      <c r="S14" t="e">
        <f>VLOOKUP($D14,#REF!,22,0)</f>
        <v>#REF!</v>
      </c>
      <c r="T14" t="e">
        <f>VLOOKUP($D14,#REF!,23,0)</f>
        <v>#REF!</v>
      </c>
      <c r="U14" t="e">
        <f>VLOOKUP($D14,#REF!,24,0)</f>
        <v>#REF!</v>
      </c>
      <c r="V14" t="e">
        <f>VLOOKUP($D14,#REF!,25,0)</f>
        <v>#REF!</v>
      </c>
      <c r="W14" t="e">
        <f>VLOOKUP($D14,#REF!,26,0)</f>
        <v>#REF!</v>
      </c>
      <c r="X14" t="e">
        <f>VLOOKUP($D14,#REF!,27,0)</f>
        <v>#REF!</v>
      </c>
      <c r="Y14" t="e">
        <f>VLOOKUP($D14,#REF!,28,0)</f>
        <v>#REF!</v>
      </c>
      <c r="Z14" t="e">
        <f>VLOOKUP($D14,#REF!,29,0)</f>
        <v>#REF!</v>
      </c>
      <c r="AA14" t="e">
        <f>VLOOKUP($D14,#REF!,30,0)</f>
        <v>#REF!</v>
      </c>
      <c r="AB14" t="e">
        <f>VLOOKUP($D14,#REF!,31,0)</f>
        <v>#REF!</v>
      </c>
      <c r="AC14" t="e">
        <f>VLOOKUP($D14,#REF!,32,0)</f>
        <v>#REF!</v>
      </c>
      <c r="AD14" t="e">
        <f>VLOOKUP($D14,#REF!,33,0)</f>
        <v>#REF!</v>
      </c>
      <c r="AE14" t="e">
        <f>VLOOKUP($D14,#REF!,34,0)</f>
        <v>#REF!</v>
      </c>
      <c r="AG14" t="e">
        <f>VLOOKUP($D14,#REF!,35,0)</f>
        <v>#REF!</v>
      </c>
      <c r="AH14" t="e">
        <f>VLOOKUP($D14,#REF!,36,0)</f>
        <v>#REF!</v>
      </c>
      <c r="AI14" t="e">
        <f>VLOOKUP($D14,#REF!,37,0)</f>
        <v>#REF!</v>
      </c>
      <c r="AJ14" t="e">
        <f>VLOOKUP($D14,#REF!,38,0)</f>
        <v>#REF!</v>
      </c>
      <c r="AL14" t="e">
        <f>VLOOKUP($D14,#REF!,39,0)</f>
        <v>#REF!</v>
      </c>
      <c r="AM14" t="e">
        <f>VLOOKUP($D14,#REF!,40,0)</f>
        <v>#REF!</v>
      </c>
      <c r="AN14" t="e">
        <f>VLOOKUP($D14,#REF!,41,0)</f>
        <v>#REF!</v>
      </c>
      <c r="AO14" t="e">
        <f>VLOOKUP($D14,#REF!,42,0)</f>
        <v>#REF!</v>
      </c>
      <c r="AP14" t="e">
        <f>VLOOKUP($D14,#REF!,43,0)</f>
        <v>#REF!</v>
      </c>
      <c r="AQ14" t="e">
        <f>VLOOKUP($D14,#REF!,44,0)</f>
        <v>#REF!</v>
      </c>
      <c r="AR14" t="e">
        <f>VLOOKUP($D14,#REF!,45,0)</f>
        <v>#REF!</v>
      </c>
      <c r="AS14" t="e">
        <f>VLOOKUP($D14,#REF!,46,0)</f>
        <v>#REF!</v>
      </c>
      <c r="AT14" t="e">
        <f>VLOOKUP($D14,#REF!,47,0)</f>
        <v>#REF!</v>
      </c>
      <c r="AU14" t="e">
        <f>VLOOKUP($D14,#REF!,48,0)</f>
        <v>#REF!</v>
      </c>
      <c r="AV14" t="e">
        <f>VLOOKUP($D14,#REF!,49,0)</f>
        <v>#REF!</v>
      </c>
    </row>
    <row r="15" spans="1:48" x14ac:dyDescent="0.25">
      <c r="A15" s="4" t="s">
        <v>373</v>
      </c>
      <c r="B15" s="4"/>
      <c r="C15" s="5" t="s">
        <v>374</v>
      </c>
      <c r="D15" t="str">
        <f t="shared" si="0"/>
        <v>Budapest Kötvény AlapHU0000702709</v>
      </c>
      <c r="E15" t="e">
        <f>VLOOKUP($D15,#REF!,8,0)</f>
        <v>#REF!</v>
      </c>
      <c r="F15" t="e">
        <f>VLOOKUP($D15,#REF!,9,0)</f>
        <v>#REF!</v>
      </c>
      <c r="G15" t="e">
        <f>VLOOKUP($D15,#REF!,10,0)</f>
        <v>#REF!</v>
      </c>
      <c r="H15" t="e">
        <f>VLOOKUP($D15,#REF!,11,0)</f>
        <v>#REF!</v>
      </c>
      <c r="I15" t="e">
        <f>VLOOKUP($D15,#REF!,12,0)</f>
        <v>#REF!</v>
      </c>
      <c r="J15" t="e">
        <f>VLOOKUP($D15,#REF!,13,0)</f>
        <v>#REF!</v>
      </c>
      <c r="K15" t="e">
        <f>VLOOKUP($D15,#REF!,14,0)</f>
        <v>#REF!</v>
      </c>
      <c r="L15" t="e">
        <f>VLOOKUP($D15,#REF!,15,0)</f>
        <v>#REF!</v>
      </c>
      <c r="M15" t="e">
        <f>VLOOKUP($D15,#REF!,16,0)</f>
        <v>#REF!</v>
      </c>
      <c r="N15" t="e">
        <f>VLOOKUP($D15,#REF!,17,0)</f>
        <v>#REF!</v>
      </c>
      <c r="O15" t="e">
        <f>VLOOKUP($D15,#REF!,18,0)</f>
        <v>#REF!</v>
      </c>
      <c r="P15" t="e">
        <f>VLOOKUP($D15,#REF!,19,0)</f>
        <v>#REF!</v>
      </c>
      <c r="Q15" t="e">
        <f>VLOOKUP($D15,#REF!,20,0)</f>
        <v>#REF!</v>
      </c>
      <c r="R15" t="e">
        <f>VLOOKUP($D15,#REF!,21,0)</f>
        <v>#REF!</v>
      </c>
      <c r="S15" t="e">
        <f>VLOOKUP($D15,#REF!,22,0)</f>
        <v>#REF!</v>
      </c>
      <c r="T15" t="e">
        <f>VLOOKUP($D15,#REF!,23,0)</f>
        <v>#REF!</v>
      </c>
      <c r="U15" t="e">
        <f>VLOOKUP($D15,#REF!,24,0)</f>
        <v>#REF!</v>
      </c>
      <c r="V15" t="e">
        <f>VLOOKUP($D15,#REF!,25,0)</f>
        <v>#REF!</v>
      </c>
      <c r="W15" t="e">
        <f>VLOOKUP($D15,#REF!,26,0)</f>
        <v>#REF!</v>
      </c>
      <c r="X15" t="e">
        <f>VLOOKUP($D15,#REF!,27,0)</f>
        <v>#REF!</v>
      </c>
      <c r="Y15" t="e">
        <f>VLOOKUP($D15,#REF!,28,0)</f>
        <v>#REF!</v>
      </c>
      <c r="Z15" t="e">
        <f>VLOOKUP($D15,#REF!,29,0)</f>
        <v>#REF!</v>
      </c>
      <c r="AA15" t="e">
        <f>VLOOKUP($D15,#REF!,30,0)</f>
        <v>#REF!</v>
      </c>
      <c r="AB15" t="e">
        <f>VLOOKUP($D15,#REF!,31,0)</f>
        <v>#REF!</v>
      </c>
      <c r="AC15" t="e">
        <f>VLOOKUP($D15,#REF!,32,0)</f>
        <v>#REF!</v>
      </c>
      <c r="AD15" t="e">
        <f>VLOOKUP($D15,#REF!,33,0)</f>
        <v>#REF!</v>
      </c>
      <c r="AE15" t="e">
        <f>VLOOKUP($D15,#REF!,34,0)</f>
        <v>#REF!</v>
      </c>
      <c r="AG15" t="e">
        <f>VLOOKUP($D15,#REF!,35,0)</f>
        <v>#REF!</v>
      </c>
      <c r="AH15" t="e">
        <f>VLOOKUP($D15,#REF!,36,0)</f>
        <v>#REF!</v>
      </c>
      <c r="AI15" t="e">
        <f>VLOOKUP($D15,#REF!,37,0)</f>
        <v>#REF!</v>
      </c>
      <c r="AJ15" t="e">
        <f>VLOOKUP($D15,#REF!,38,0)</f>
        <v>#REF!</v>
      </c>
      <c r="AL15" t="e">
        <f>VLOOKUP($D15,#REF!,39,0)</f>
        <v>#REF!</v>
      </c>
      <c r="AM15" t="e">
        <f>VLOOKUP($D15,#REF!,40,0)</f>
        <v>#REF!</v>
      </c>
      <c r="AN15" t="e">
        <f>VLOOKUP($D15,#REF!,41,0)</f>
        <v>#REF!</v>
      </c>
      <c r="AO15" t="e">
        <f>VLOOKUP($D15,#REF!,42,0)</f>
        <v>#REF!</v>
      </c>
      <c r="AP15" t="e">
        <f>VLOOKUP($D15,#REF!,43,0)</f>
        <v>#REF!</v>
      </c>
      <c r="AQ15" t="e">
        <f>VLOOKUP($D15,#REF!,44,0)</f>
        <v>#REF!</v>
      </c>
      <c r="AR15" t="e">
        <f>VLOOKUP($D15,#REF!,45,0)</f>
        <v>#REF!</v>
      </c>
      <c r="AS15" t="e">
        <f>VLOOKUP($D15,#REF!,46,0)</f>
        <v>#REF!</v>
      </c>
      <c r="AT15" t="e">
        <f>VLOOKUP($D15,#REF!,47,0)</f>
        <v>#REF!</v>
      </c>
      <c r="AU15" t="e">
        <f>VLOOKUP($D15,#REF!,48,0)</f>
        <v>#REF!</v>
      </c>
      <c r="AV15" t="e">
        <f>VLOOKUP($D15,#REF!,49,0)</f>
        <v>#REF!</v>
      </c>
    </row>
    <row r="16" spans="1:48" x14ac:dyDescent="0.25">
      <c r="A16" s="4" t="s">
        <v>356</v>
      </c>
      <c r="B16" s="4"/>
      <c r="C16" s="5" t="s">
        <v>357</v>
      </c>
      <c r="D16" t="str">
        <f t="shared" si="0"/>
        <v>Budapest Euró Rövid Kötvény AlapHU0000701560</v>
      </c>
      <c r="E16" t="e">
        <f>VLOOKUP($D16,#REF!,8,0)</f>
        <v>#REF!</v>
      </c>
      <c r="F16" t="e">
        <f>VLOOKUP($D16,#REF!,9,0)</f>
        <v>#REF!</v>
      </c>
      <c r="G16" t="e">
        <f>VLOOKUP($D16,#REF!,10,0)</f>
        <v>#REF!</v>
      </c>
      <c r="H16" t="e">
        <f>VLOOKUP($D16,#REF!,11,0)</f>
        <v>#REF!</v>
      </c>
      <c r="I16" t="e">
        <f>VLOOKUP($D16,#REF!,12,0)</f>
        <v>#REF!</v>
      </c>
      <c r="J16" t="e">
        <f>VLOOKUP($D16,#REF!,13,0)</f>
        <v>#REF!</v>
      </c>
      <c r="K16" t="e">
        <f>VLOOKUP($D16,#REF!,14,0)</f>
        <v>#REF!</v>
      </c>
      <c r="L16" t="e">
        <f>VLOOKUP($D16,#REF!,15,0)</f>
        <v>#REF!</v>
      </c>
      <c r="M16" t="e">
        <f>VLOOKUP($D16,#REF!,16,0)</f>
        <v>#REF!</v>
      </c>
      <c r="N16" t="e">
        <f>VLOOKUP($D16,#REF!,17,0)</f>
        <v>#REF!</v>
      </c>
      <c r="O16" t="e">
        <f>VLOOKUP($D16,#REF!,18,0)</f>
        <v>#REF!</v>
      </c>
      <c r="P16" t="e">
        <f>VLOOKUP($D16,#REF!,19,0)</f>
        <v>#REF!</v>
      </c>
      <c r="Q16" t="e">
        <f>VLOOKUP($D16,#REF!,20,0)</f>
        <v>#REF!</v>
      </c>
      <c r="R16" t="e">
        <f>VLOOKUP($D16,#REF!,21,0)</f>
        <v>#REF!</v>
      </c>
      <c r="S16" t="e">
        <f>VLOOKUP($D16,#REF!,22,0)</f>
        <v>#REF!</v>
      </c>
      <c r="T16" t="e">
        <f>VLOOKUP($D16,#REF!,23,0)</f>
        <v>#REF!</v>
      </c>
      <c r="U16" t="e">
        <f>VLOOKUP($D16,#REF!,24,0)</f>
        <v>#REF!</v>
      </c>
      <c r="V16" t="e">
        <f>VLOOKUP($D16,#REF!,25,0)</f>
        <v>#REF!</v>
      </c>
      <c r="W16" t="e">
        <f>VLOOKUP($D16,#REF!,26,0)</f>
        <v>#REF!</v>
      </c>
      <c r="X16" t="e">
        <f>VLOOKUP($D16,#REF!,27,0)</f>
        <v>#REF!</v>
      </c>
      <c r="Y16" t="e">
        <f>VLOOKUP($D16,#REF!,28,0)</f>
        <v>#REF!</v>
      </c>
      <c r="Z16" t="e">
        <f>VLOOKUP($D16,#REF!,29,0)</f>
        <v>#REF!</v>
      </c>
      <c r="AA16" t="e">
        <f>VLOOKUP($D16,#REF!,30,0)</f>
        <v>#REF!</v>
      </c>
      <c r="AB16" t="e">
        <f>VLOOKUP($D16,#REF!,31,0)</f>
        <v>#REF!</v>
      </c>
      <c r="AC16" t="e">
        <f>VLOOKUP($D16,#REF!,32,0)</f>
        <v>#REF!</v>
      </c>
      <c r="AD16" t="e">
        <f>VLOOKUP($D16,#REF!,33,0)</f>
        <v>#REF!</v>
      </c>
      <c r="AE16" t="e">
        <f>VLOOKUP($D16,#REF!,34,0)</f>
        <v>#REF!</v>
      </c>
      <c r="AG16" t="e">
        <f>VLOOKUP($D16,#REF!,35,0)</f>
        <v>#REF!</v>
      </c>
      <c r="AH16" t="e">
        <f>VLOOKUP($D16,#REF!,36,0)</f>
        <v>#REF!</v>
      </c>
      <c r="AI16" t="e">
        <f>VLOOKUP($D16,#REF!,37,0)</f>
        <v>#REF!</v>
      </c>
      <c r="AJ16" t="e">
        <f>VLOOKUP($D16,#REF!,38,0)</f>
        <v>#REF!</v>
      </c>
      <c r="AL16" t="e">
        <f>VLOOKUP($D16,#REF!,39,0)</f>
        <v>#REF!</v>
      </c>
      <c r="AM16" t="e">
        <f>VLOOKUP($D16,#REF!,40,0)</f>
        <v>#REF!</v>
      </c>
      <c r="AN16" t="e">
        <f>VLOOKUP($D16,#REF!,41,0)</f>
        <v>#REF!</v>
      </c>
      <c r="AO16" t="e">
        <f>VLOOKUP($D16,#REF!,42,0)</f>
        <v>#REF!</v>
      </c>
      <c r="AP16" t="e">
        <f>VLOOKUP($D16,#REF!,43,0)</f>
        <v>#REF!</v>
      </c>
      <c r="AQ16" t="e">
        <f>VLOOKUP($D16,#REF!,44,0)</f>
        <v>#REF!</v>
      </c>
      <c r="AR16" t="e">
        <f>VLOOKUP($D16,#REF!,45,0)</f>
        <v>#REF!</v>
      </c>
      <c r="AS16" t="e">
        <f>VLOOKUP($D16,#REF!,46,0)</f>
        <v>#REF!</v>
      </c>
      <c r="AT16" t="e">
        <f>VLOOKUP($D16,#REF!,47,0)</f>
        <v>#REF!</v>
      </c>
      <c r="AU16" t="e">
        <f>VLOOKUP($D16,#REF!,48,0)</f>
        <v>#REF!</v>
      </c>
      <c r="AV16" t="e">
        <f>VLOOKUP($D16,#REF!,49,0)</f>
        <v>#REF!</v>
      </c>
    </row>
    <row r="17" spans="1:48" x14ac:dyDescent="0.25">
      <c r="A17" s="4" t="s">
        <v>383</v>
      </c>
      <c r="B17" s="4"/>
      <c r="C17" s="5" t="s">
        <v>384</v>
      </c>
      <c r="D17" t="str">
        <f t="shared" si="0"/>
        <v>Budapest Paradigma AlapHU0000713409</v>
      </c>
      <c r="E17" t="e">
        <f>VLOOKUP($D17,#REF!,8,0)</f>
        <v>#REF!</v>
      </c>
      <c r="F17" t="e">
        <f>VLOOKUP($D17,#REF!,9,0)</f>
        <v>#REF!</v>
      </c>
      <c r="G17" t="e">
        <f>VLOOKUP($D17,#REF!,10,0)</f>
        <v>#REF!</v>
      </c>
      <c r="H17" t="e">
        <f>VLOOKUP($D17,#REF!,11,0)</f>
        <v>#REF!</v>
      </c>
      <c r="I17" t="e">
        <f>VLOOKUP($D17,#REF!,12,0)</f>
        <v>#REF!</v>
      </c>
      <c r="J17" t="e">
        <f>VLOOKUP($D17,#REF!,13,0)</f>
        <v>#REF!</v>
      </c>
      <c r="K17" t="e">
        <f>VLOOKUP($D17,#REF!,14,0)</f>
        <v>#REF!</v>
      </c>
      <c r="L17" t="e">
        <f>VLOOKUP($D17,#REF!,15,0)</f>
        <v>#REF!</v>
      </c>
      <c r="M17" t="e">
        <f>VLOOKUP($D17,#REF!,16,0)</f>
        <v>#REF!</v>
      </c>
      <c r="N17" t="e">
        <f>VLOOKUP($D17,#REF!,17,0)</f>
        <v>#REF!</v>
      </c>
      <c r="O17" t="e">
        <f>VLOOKUP($D17,#REF!,18,0)</f>
        <v>#REF!</v>
      </c>
      <c r="P17" t="e">
        <f>VLOOKUP($D17,#REF!,19,0)</f>
        <v>#REF!</v>
      </c>
      <c r="Q17" t="e">
        <f>VLOOKUP($D17,#REF!,20,0)</f>
        <v>#REF!</v>
      </c>
      <c r="R17" t="e">
        <f>VLOOKUP($D17,#REF!,21,0)</f>
        <v>#REF!</v>
      </c>
      <c r="S17" t="e">
        <f>VLOOKUP($D17,#REF!,22,0)</f>
        <v>#REF!</v>
      </c>
      <c r="T17" t="e">
        <f>VLOOKUP($D17,#REF!,23,0)</f>
        <v>#REF!</v>
      </c>
      <c r="U17" t="e">
        <f>VLOOKUP($D17,#REF!,24,0)</f>
        <v>#REF!</v>
      </c>
      <c r="V17" t="e">
        <f>VLOOKUP($D17,#REF!,25,0)</f>
        <v>#REF!</v>
      </c>
      <c r="W17" t="e">
        <f>VLOOKUP($D17,#REF!,26,0)</f>
        <v>#REF!</v>
      </c>
      <c r="X17" t="e">
        <f>VLOOKUP($D17,#REF!,27,0)</f>
        <v>#REF!</v>
      </c>
      <c r="Y17" t="e">
        <f>VLOOKUP($D17,#REF!,28,0)</f>
        <v>#REF!</v>
      </c>
      <c r="Z17" t="e">
        <f>VLOOKUP($D17,#REF!,29,0)</f>
        <v>#REF!</v>
      </c>
      <c r="AA17" t="e">
        <f>VLOOKUP($D17,#REF!,30,0)</f>
        <v>#REF!</v>
      </c>
      <c r="AB17" t="e">
        <f>VLOOKUP($D17,#REF!,31,0)</f>
        <v>#REF!</v>
      </c>
      <c r="AC17" t="e">
        <f>VLOOKUP($D17,#REF!,32,0)</f>
        <v>#REF!</v>
      </c>
      <c r="AD17" t="e">
        <f>VLOOKUP($D17,#REF!,33,0)</f>
        <v>#REF!</v>
      </c>
      <c r="AE17" t="e">
        <f>VLOOKUP($D17,#REF!,34,0)</f>
        <v>#REF!</v>
      </c>
      <c r="AG17" t="e">
        <f>VLOOKUP($D17,#REF!,35,0)</f>
        <v>#REF!</v>
      </c>
      <c r="AH17" t="e">
        <f>VLOOKUP($D17,#REF!,36,0)</f>
        <v>#REF!</v>
      </c>
      <c r="AI17" t="e">
        <f>VLOOKUP($D17,#REF!,37,0)</f>
        <v>#REF!</v>
      </c>
      <c r="AJ17" t="e">
        <f>VLOOKUP($D17,#REF!,38,0)</f>
        <v>#REF!</v>
      </c>
      <c r="AL17" t="e">
        <f>VLOOKUP($D17,#REF!,39,0)</f>
        <v>#REF!</v>
      </c>
      <c r="AM17" t="e">
        <f>VLOOKUP($D17,#REF!,40,0)</f>
        <v>#REF!</v>
      </c>
      <c r="AN17" t="e">
        <f>VLOOKUP($D17,#REF!,41,0)</f>
        <v>#REF!</v>
      </c>
      <c r="AO17" t="e">
        <f>VLOOKUP($D17,#REF!,42,0)</f>
        <v>#REF!</v>
      </c>
      <c r="AP17" t="e">
        <f>VLOOKUP($D17,#REF!,43,0)</f>
        <v>#REF!</v>
      </c>
      <c r="AQ17" t="e">
        <f>VLOOKUP($D17,#REF!,44,0)</f>
        <v>#REF!</v>
      </c>
      <c r="AR17" t="e">
        <f>VLOOKUP($D17,#REF!,45,0)</f>
        <v>#REF!</v>
      </c>
      <c r="AS17" t="e">
        <f>VLOOKUP($D17,#REF!,46,0)</f>
        <v>#REF!</v>
      </c>
      <c r="AT17" t="e">
        <f>VLOOKUP($D17,#REF!,47,0)</f>
        <v>#REF!</v>
      </c>
      <c r="AU17" t="e">
        <f>VLOOKUP($D17,#REF!,48,0)</f>
        <v>#REF!</v>
      </c>
      <c r="AV17" t="e">
        <f>VLOOKUP($D17,#REF!,49,0)</f>
        <v>#REF!</v>
      </c>
    </row>
    <row r="18" spans="1:48" x14ac:dyDescent="0.25">
      <c r="A18" s="4" t="s">
        <v>270</v>
      </c>
      <c r="B18" s="4" t="s">
        <v>276</v>
      </c>
      <c r="C18" s="5" t="s">
        <v>277</v>
      </c>
      <c r="D18" t="str">
        <f t="shared" si="0"/>
        <v>BF Money EMEA Részvény AlapBF Money EMEA Részvény Alap HUF sorozatHU0000709837</v>
      </c>
      <c r="E18" t="e">
        <f>VLOOKUP($D18,#REF!,8,0)</f>
        <v>#REF!</v>
      </c>
      <c r="F18" t="e">
        <f>VLOOKUP($D18,#REF!,9,0)</f>
        <v>#REF!</v>
      </c>
      <c r="G18" t="e">
        <f>VLOOKUP($D18,#REF!,10,0)</f>
        <v>#REF!</v>
      </c>
      <c r="H18" t="e">
        <f>VLOOKUP($D18,#REF!,11,0)</f>
        <v>#REF!</v>
      </c>
      <c r="I18" t="e">
        <f>VLOOKUP($D18,#REF!,12,0)</f>
        <v>#REF!</v>
      </c>
      <c r="J18" t="e">
        <f>VLOOKUP($D18,#REF!,13,0)</f>
        <v>#REF!</v>
      </c>
      <c r="K18" t="e">
        <f>VLOOKUP($D18,#REF!,14,0)</f>
        <v>#REF!</v>
      </c>
      <c r="L18" t="e">
        <f>VLOOKUP($D18,#REF!,15,0)</f>
        <v>#REF!</v>
      </c>
      <c r="M18" t="e">
        <f>VLOOKUP($D18,#REF!,16,0)</f>
        <v>#REF!</v>
      </c>
      <c r="N18" t="e">
        <f>VLOOKUP($D18,#REF!,17,0)</f>
        <v>#REF!</v>
      </c>
      <c r="O18" t="e">
        <f>VLOOKUP($D18,#REF!,18,0)</f>
        <v>#REF!</v>
      </c>
      <c r="P18" t="e">
        <f>VLOOKUP($D18,#REF!,19,0)</f>
        <v>#REF!</v>
      </c>
      <c r="Q18" t="e">
        <f>VLOOKUP($D18,#REF!,20,0)</f>
        <v>#REF!</v>
      </c>
      <c r="R18" t="e">
        <f>VLOOKUP($D18,#REF!,21,0)</f>
        <v>#REF!</v>
      </c>
      <c r="S18" t="e">
        <f>VLOOKUP($D18,#REF!,22,0)</f>
        <v>#REF!</v>
      </c>
      <c r="T18" t="e">
        <f>VLOOKUP($D18,#REF!,23,0)</f>
        <v>#REF!</v>
      </c>
      <c r="U18" t="e">
        <f>VLOOKUP($D18,#REF!,24,0)</f>
        <v>#REF!</v>
      </c>
      <c r="V18" t="e">
        <f>VLOOKUP($D18,#REF!,25,0)</f>
        <v>#REF!</v>
      </c>
      <c r="W18" t="e">
        <f>VLOOKUP($D18,#REF!,26,0)</f>
        <v>#REF!</v>
      </c>
      <c r="X18" t="e">
        <f>VLOOKUP($D18,#REF!,27,0)</f>
        <v>#REF!</v>
      </c>
      <c r="Y18" t="e">
        <f>VLOOKUP($D18,#REF!,28,0)</f>
        <v>#REF!</v>
      </c>
      <c r="Z18" t="e">
        <f>VLOOKUP($D18,#REF!,29,0)</f>
        <v>#REF!</v>
      </c>
      <c r="AA18" t="e">
        <f>VLOOKUP($D18,#REF!,30,0)</f>
        <v>#REF!</v>
      </c>
      <c r="AB18" t="e">
        <f>VLOOKUP($D18,#REF!,31,0)</f>
        <v>#REF!</v>
      </c>
      <c r="AC18" t="e">
        <f>VLOOKUP($D18,#REF!,32,0)</f>
        <v>#REF!</v>
      </c>
      <c r="AD18" t="e">
        <f>VLOOKUP($D18,#REF!,33,0)</f>
        <v>#REF!</v>
      </c>
      <c r="AE18" t="e">
        <f>VLOOKUP($D18,#REF!,34,0)</f>
        <v>#REF!</v>
      </c>
      <c r="AG18" t="e">
        <f>VLOOKUP($D18,#REF!,35,0)</f>
        <v>#REF!</v>
      </c>
      <c r="AH18" t="e">
        <f>VLOOKUP($D18,#REF!,36,0)</f>
        <v>#REF!</v>
      </c>
      <c r="AI18" t="e">
        <f>VLOOKUP($D18,#REF!,37,0)</f>
        <v>#REF!</v>
      </c>
      <c r="AJ18" t="e">
        <f>VLOOKUP($D18,#REF!,38,0)</f>
        <v>#REF!</v>
      </c>
      <c r="AL18" t="e">
        <f>VLOOKUP($D18,#REF!,39,0)</f>
        <v>#REF!</v>
      </c>
      <c r="AM18" t="e">
        <f>VLOOKUP($D18,#REF!,40,0)</f>
        <v>#REF!</v>
      </c>
      <c r="AN18" t="e">
        <f>VLOOKUP($D18,#REF!,41,0)</f>
        <v>#REF!</v>
      </c>
      <c r="AO18" t="e">
        <f>VLOOKUP($D18,#REF!,42,0)</f>
        <v>#REF!</v>
      </c>
      <c r="AP18" t="e">
        <f>VLOOKUP($D18,#REF!,43,0)</f>
        <v>#REF!</v>
      </c>
      <c r="AQ18" t="e">
        <f>VLOOKUP($D18,#REF!,44,0)</f>
        <v>#REF!</v>
      </c>
      <c r="AR18" t="e">
        <f>VLOOKUP($D18,#REF!,45,0)</f>
        <v>#REF!</v>
      </c>
      <c r="AS18" t="e">
        <f>VLOOKUP($D18,#REF!,46,0)</f>
        <v>#REF!</v>
      </c>
      <c r="AT18" t="e">
        <f>VLOOKUP($D18,#REF!,47,0)</f>
        <v>#REF!</v>
      </c>
      <c r="AU18" t="e">
        <f>VLOOKUP($D18,#REF!,48,0)</f>
        <v>#REF!</v>
      </c>
      <c r="AV18" t="e">
        <f>VLOOKUP($D18,#REF!,49,0)</f>
        <v>#REF!</v>
      </c>
    </row>
    <row r="19" spans="1:48" x14ac:dyDescent="0.25">
      <c r="A19" s="4" t="s">
        <v>280</v>
      </c>
      <c r="B19" s="4" t="s">
        <v>287</v>
      </c>
      <c r="C19" s="5" t="s">
        <v>288</v>
      </c>
      <c r="D19" t="str">
        <f t="shared" si="0"/>
        <v>BF Money Fejlett Piaci Részvény AlapBF Money Fejlett Piaci Részvény Alap USD sorozatHU0000715271</v>
      </c>
      <c r="E19" t="e">
        <f>VLOOKUP($D19,#REF!,8,0)</f>
        <v>#REF!</v>
      </c>
      <c r="F19" t="e">
        <f>VLOOKUP($D19,#REF!,9,0)</f>
        <v>#REF!</v>
      </c>
      <c r="G19" t="e">
        <f>VLOOKUP($D19,#REF!,10,0)</f>
        <v>#REF!</v>
      </c>
      <c r="H19" t="e">
        <f>VLOOKUP($D19,#REF!,11,0)</f>
        <v>#REF!</v>
      </c>
      <c r="I19" t="e">
        <f>VLOOKUP($D19,#REF!,12,0)</f>
        <v>#REF!</v>
      </c>
      <c r="J19" t="e">
        <f>VLOOKUP($D19,#REF!,13,0)</f>
        <v>#REF!</v>
      </c>
      <c r="K19" t="e">
        <f>VLOOKUP($D19,#REF!,14,0)</f>
        <v>#REF!</v>
      </c>
      <c r="L19" t="e">
        <f>VLOOKUP($D19,#REF!,15,0)</f>
        <v>#REF!</v>
      </c>
      <c r="M19" t="e">
        <f>VLOOKUP($D19,#REF!,16,0)</f>
        <v>#REF!</v>
      </c>
      <c r="N19" t="e">
        <f>VLOOKUP($D19,#REF!,17,0)</f>
        <v>#REF!</v>
      </c>
      <c r="O19" t="e">
        <f>VLOOKUP($D19,#REF!,18,0)</f>
        <v>#REF!</v>
      </c>
      <c r="P19" t="e">
        <f>VLOOKUP($D19,#REF!,19,0)</f>
        <v>#REF!</v>
      </c>
      <c r="Q19" t="e">
        <f>VLOOKUP($D19,#REF!,20,0)</f>
        <v>#REF!</v>
      </c>
      <c r="R19" t="e">
        <f>VLOOKUP($D19,#REF!,21,0)</f>
        <v>#REF!</v>
      </c>
      <c r="S19" t="e">
        <f>VLOOKUP($D19,#REF!,22,0)</f>
        <v>#REF!</v>
      </c>
      <c r="T19" t="e">
        <f>VLOOKUP($D19,#REF!,23,0)</f>
        <v>#REF!</v>
      </c>
      <c r="U19" t="e">
        <f>VLOOKUP($D19,#REF!,24,0)</f>
        <v>#REF!</v>
      </c>
      <c r="V19" t="e">
        <f>VLOOKUP($D19,#REF!,25,0)</f>
        <v>#REF!</v>
      </c>
      <c r="W19" t="e">
        <f>VLOOKUP($D19,#REF!,26,0)</f>
        <v>#REF!</v>
      </c>
      <c r="X19" t="e">
        <f>VLOOKUP($D19,#REF!,27,0)</f>
        <v>#REF!</v>
      </c>
      <c r="Y19" t="e">
        <f>VLOOKUP($D19,#REF!,28,0)</f>
        <v>#REF!</v>
      </c>
      <c r="Z19" t="e">
        <f>VLOOKUP($D19,#REF!,29,0)</f>
        <v>#REF!</v>
      </c>
      <c r="AA19" t="e">
        <f>VLOOKUP($D19,#REF!,30,0)</f>
        <v>#REF!</v>
      </c>
      <c r="AB19" t="e">
        <f>VLOOKUP($D19,#REF!,31,0)</f>
        <v>#REF!</v>
      </c>
      <c r="AC19" t="e">
        <f>VLOOKUP($D19,#REF!,32,0)</f>
        <v>#REF!</v>
      </c>
      <c r="AD19" t="e">
        <f>VLOOKUP($D19,#REF!,33,0)</f>
        <v>#REF!</v>
      </c>
      <c r="AE19" t="e">
        <f>VLOOKUP($D19,#REF!,34,0)</f>
        <v>#REF!</v>
      </c>
      <c r="AG19" t="e">
        <f>VLOOKUP($D19,#REF!,35,0)</f>
        <v>#REF!</v>
      </c>
      <c r="AH19" t="e">
        <f>VLOOKUP($D19,#REF!,36,0)</f>
        <v>#REF!</v>
      </c>
      <c r="AI19" t="e">
        <f>VLOOKUP($D19,#REF!,37,0)</f>
        <v>#REF!</v>
      </c>
      <c r="AJ19" t="e">
        <f>VLOOKUP($D19,#REF!,38,0)</f>
        <v>#REF!</v>
      </c>
      <c r="AL19" t="e">
        <f>VLOOKUP($D19,#REF!,39,0)</f>
        <v>#REF!</v>
      </c>
      <c r="AM19" t="e">
        <f>VLOOKUP($D19,#REF!,40,0)</f>
        <v>#REF!</v>
      </c>
      <c r="AN19" t="e">
        <f>VLOOKUP($D19,#REF!,41,0)</f>
        <v>#REF!</v>
      </c>
      <c r="AO19" t="e">
        <f>VLOOKUP($D19,#REF!,42,0)</f>
        <v>#REF!</v>
      </c>
      <c r="AP19" t="e">
        <f>VLOOKUP($D19,#REF!,43,0)</f>
        <v>#REF!</v>
      </c>
      <c r="AQ19" t="e">
        <f>VLOOKUP($D19,#REF!,44,0)</f>
        <v>#REF!</v>
      </c>
      <c r="AR19" t="e">
        <f>VLOOKUP($D19,#REF!,45,0)</f>
        <v>#REF!</v>
      </c>
      <c r="AS19" t="e">
        <f>VLOOKUP($D19,#REF!,46,0)</f>
        <v>#REF!</v>
      </c>
      <c r="AT19" t="e">
        <f>VLOOKUP($D19,#REF!,47,0)</f>
        <v>#REF!</v>
      </c>
      <c r="AU19" t="e">
        <f>VLOOKUP($D19,#REF!,48,0)</f>
        <v>#REF!</v>
      </c>
      <c r="AV19" t="e">
        <f>VLOOKUP($D19,#REF!,49,0)</f>
        <v>#REF!</v>
      </c>
    </row>
    <row r="20" spans="1:48" x14ac:dyDescent="0.25">
      <c r="A20" s="4" t="s">
        <v>289</v>
      </c>
      <c r="B20" s="4" t="s">
        <v>291</v>
      </c>
      <c r="C20" s="5" t="s">
        <v>292</v>
      </c>
      <c r="D20" t="str">
        <f t="shared" si="0"/>
        <v>BF Money Feltörekvő Piaci DevizaKötvény AlapBF Money Feltörekvő Piaci DevizaKötvény Alap CZK sorozatHU0000709860</v>
      </c>
      <c r="E20" t="e">
        <f>VLOOKUP($D20,#REF!,8,0)</f>
        <v>#REF!</v>
      </c>
      <c r="F20" t="e">
        <f>VLOOKUP($D20,#REF!,9,0)</f>
        <v>#REF!</v>
      </c>
      <c r="G20" t="e">
        <f>VLOOKUP($D20,#REF!,10,0)</f>
        <v>#REF!</v>
      </c>
      <c r="H20" t="e">
        <f>VLOOKUP($D20,#REF!,11,0)</f>
        <v>#REF!</v>
      </c>
      <c r="I20" t="e">
        <f>VLOOKUP($D20,#REF!,12,0)</f>
        <v>#REF!</v>
      </c>
      <c r="J20" t="e">
        <f>VLOOKUP($D20,#REF!,13,0)</f>
        <v>#REF!</v>
      </c>
      <c r="K20" t="e">
        <f>VLOOKUP($D20,#REF!,14,0)</f>
        <v>#REF!</v>
      </c>
      <c r="L20" t="e">
        <f>VLOOKUP($D20,#REF!,15,0)</f>
        <v>#REF!</v>
      </c>
      <c r="M20" t="e">
        <f>VLOOKUP($D20,#REF!,16,0)</f>
        <v>#REF!</v>
      </c>
      <c r="N20" t="e">
        <f>VLOOKUP($D20,#REF!,17,0)</f>
        <v>#REF!</v>
      </c>
      <c r="O20" t="e">
        <f>VLOOKUP($D20,#REF!,18,0)</f>
        <v>#REF!</v>
      </c>
      <c r="P20" t="e">
        <f>VLOOKUP($D20,#REF!,19,0)</f>
        <v>#REF!</v>
      </c>
      <c r="Q20" t="e">
        <f>VLOOKUP($D20,#REF!,20,0)</f>
        <v>#REF!</v>
      </c>
      <c r="R20" t="e">
        <f>VLOOKUP($D20,#REF!,21,0)</f>
        <v>#REF!</v>
      </c>
      <c r="S20" t="e">
        <f>VLOOKUP($D20,#REF!,22,0)</f>
        <v>#REF!</v>
      </c>
      <c r="T20" t="e">
        <f>VLOOKUP($D20,#REF!,23,0)</f>
        <v>#REF!</v>
      </c>
      <c r="U20" t="e">
        <f>VLOOKUP($D20,#REF!,24,0)</f>
        <v>#REF!</v>
      </c>
      <c r="V20" t="e">
        <f>VLOOKUP($D20,#REF!,25,0)</f>
        <v>#REF!</v>
      </c>
      <c r="W20" t="e">
        <f>VLOOKUP($D20,#REF!,26,0)</f>
        <v>#REF!</v>
      </c>
      <c r="X20" t="e">
        <f>VLOOKUP($D20,#REF!,27,0)</f>
        <v>#REF!</v>
      </c>
      <c r="Y20" t="e">
        <f>VLOOKUP($D20,#REF!,28,0)</f>
        <v>#REF!</v>
      </c>
      <c r="Z20" t="e">
        <f>VLOOKUP($D20,#REF!,29,0)</f>
        <v>#REF!</v>
      </c>
      <c r="AA20" t="e">
        <f>VLOOKUP($D20,#REF!,30,0)</f>
        <v>#REF!</v>
      </c>
      <c r="AB20" t="e">
        <f>VLOOKUP($D20,#REF!,31,0)</f>
        <v>#REF!</v>
      </c>
      <c r="AC20" t="e">
        <f>VLOOKUP($D20,#REF!,32,0)</f>
        <v>#REF!</v>
      </c>
      <c r="AD20" t="e">
        <f>VLOOKUP($D20,#REF!,33,0)</f>
        <v>#REF!</v>
      </c>
      <c r="AE20" t="e">
        <f>VLOOKUP($D20,#REF!,34,0)</f>
        <v>#REF!</v>
      </c>
      <c r="AG20" t="e">
        <f>VLOOKUP($D20,#REF!,35,0)</f>
        <v>#REF!</v>
      </c>
      <c r="AH20" t="e">
        <f>VLOOKUP($D20,#REF!,36,0)</f>
        <v>#REF!</v>
      </c>
      <c r="AI20" t="e">
        <f>VLOOKUP($D20,#REF!,37,0)</f>
        <v>#REF!</v>
      </c>
      <c r="AJ20" t="e">
        <f>VLOOKUP($D20,#REF!,38,0)</f>
        <v>#REF!</v>
      </c>
      <c r="AL20" t="e">
        <f>VLOOKUP($D20,#REF!,39,0)</f>
        <v>#REF!</v>
      </c>
      <c r="AM20" t="e">
        <f>VLOOKUP($D20,#REF!,40,0)</f>
        <v>#REF!</v>
      </c>
      <c r="AN20" t="e">
        <f>VLOOKUP($D20,#REF!,41,0)</f>
        <v>#REF!</v>
      </c>
      <c r="AO20" t="e">
        <f>VLOOKUP($D20,#REF!,42,0)</f>
        <v>#REF!</v>
      </c>
      <c r="AP20" t="e">
        <f>VLOOKUP($D20,#REF!,43,0)</f>
        <v>#REF!</v>
      </c>
      <c r="AQ20" t="e">
        <f>VLOOKUP($D20,#REF!,44,0)</f>
        <v>#REF!</v>
      </c>
      <c r="AR20" t="e">
        <f>VLOOKUP($D20,#REF!,45,0)</f>
        <v>#REF!</v>
      </c>
      <c r="AS20" t="e">
        <f>VLOOKUP($D20,#REF!,46,0)</f>
        <v>#REF!</v>
      </c>
      <c r="AT20" t="e">
        <f>VLOOKUP($D20,#REF!,47,0)</f>
        <v>#REF!</v>
      </c>
      <c r="AU20" t="e">
        <f>VLOOKUP($D20,#REF!,48,0)</f>
        <v>#REF!</v>
      </c>
      <c r="AV20" t="e">
        <f>VLOOKUP($D20,#REF!,49,0)</f>
        <v>#REF!</v>
      </c>
    </row>
    <row r="21" spans="1:48" x14ac:dyDescent="0.25">
      <c r="A21" s="4" t="s">
        <v>289</v>
      </c>
      <c r="B21" s="4" t="s">
        <v>296</v>
      </c>
      <c r="C21" s="5" t="s">
        <v>297</v>
      </c>
      <c r="D21" t="str">
        <f t="shared" si="0"/>
        <v>BF Money Feltörekvő Piaci DevizaKötvény AlapBF Money Feltörekvő Piaci DevizaKötvény Alap USD sorozatHU0000711239</v>
      </c>
      <c r="E21" t="e">
        <f>VLOOKUP($D21,#REF!,8,0)</f>
        <v>#REF!</v>
      </c>
      <c r="F21" t="e">
        <f>VLOOKUP($D21,#REF!,9,0)</f>
        <v>#REF!</v>
      </c>
      <c r="G21" t="e">
        <f>VLOOKUP($D21,#REF!,10,0)</f>
        <v>#REF!</v>
      </c>
      <c r="H21" t="e">
        <f>VLOOKUP($D21,#REF!,11,0)</f>
        <v>#REF!</v>
      </c>
      <c r="I21" t="e">
        <f>VLOOKUP($D21,#REF!,12,0)</f>
        <v>#REF!</v>
      </c>
      <c r="J21" t="e">
        <f>VLOOKUP($D21,#REF!,13,0)</f>
        <v>#REF!</v>
      </c>
      <c r="K21" t="e">
        <f>VLOOKUP($D21,#REF!,14,0)</f>
        <v>#REF!</v>
      </c>
      <c r="L21" t="e">
        <f>VLOOKUP($D21,#REF!,15,0)</f>
        <v>#REF!</v>
      </c>
      <c r="M21" t="e">
        <f>VLOOKUP($D21,#REF!,16,0)</f>
        <v>#REF!</v>
      </c>
      <c r="N21" t="e">
        <f>VLOOKUP($D21,#REF!,17,0)</f>
        <v>#REF!</v>
      </c>
      <c r="O21" t="e">
        <f>VLOOKUP($D21,#REF!,18,0)</f>
        <v>#REF!</v>
      </c>
      <c r="P21" t="e">
        <f>VLOOKUP($D21,#REF!,19,0)</f>
        <v>#REF!</v>
      </c>
      <c r="Q21" t="e">
        <f>VLOOKUP($D21,#REF!,20,0)</f>
        <v>#REF!</v>
      </c>
      <c r="R21" t="e">
        <f>VLOOKUP($D21,#REF!,21,0)</f>
        <v>#REF!</v>
      </c>
      <c r="S21" t="e">
        <f>VLOOKUP($D21,#REF!,22,0)</f>
        <v>#REF!</v>
      </c>
      <c r="T21" t="e">
        <f>VLOOKUP($D21,#REF!,23,0)</f>
        <v>#REF!</v>
      </c>
      <c r="U21" t="e">
        <f>VLOOKUP($D21,#REF!,24,0)</f>
        <v>#REF!</v>
      </c>
      <c r="V21" t="e">
        <f>VLOOKUP($D21,#REF!,25,0)</f>
        <v>#REF!</v>
      </c>
      <c r="W21" t="e">
        <f>VLOOKUP($D21,#REF!,26,0)</f>
        <v>#REF!</v>
      </c>
      <c r="X21" t="e">
        <f>VLOOKUP($D21,#REF!,27,0)</f>
        <v>#REF!</v>
      </c>
      <c r="Y21" t="e">
        <f>VLOOKUP($D21,#REF!,28,0)</f>
        <v>#REF!</v>
      </c>
      <c r="Z21" t="e">
        <f>VLOOKUP($D21,#REF!,29,0)</f>
        <v>#REF!</v>
      </c>
      <c r="AA21" t="e">
        <f>VLOOKUP($D21,#REF!,30,0)</f>
        <v>#REF!</v>
      </c>
      <c r="AB21" t="e">
        <f>VLOOKUP($D21,#REF!,31,0)</f>
        <v>#REF!</v>
      </c>
      <c r="AC21" t="e">
        <f>VLOOKUP($D21,#REF!,32,0)</f>
        <v>#REF!</v>
      </c>
      <c r="AD21" t="e">
        <f>VLOOKUP($D21,#REF!,33,0)</f>
        <v>#REF!</v>
      </c>
      <c r="AE21" t="e">
        <f>VLOOKUP($D21,#REF!,34,0)</f>
        <v>#REF!</v>
      </c>
      <c r="AG21" t="e">
        <f>VLOOKUP($D21,#REF!,35,0)</f>
        <v>#REF!</v>
      </c>
      <c r="AH21" t="e">
        <f>VLOOKUP($D21,#REF!,36,0)</f>
        <v>#REF!</v>
      </c>
      <c r="AI21" t="e">
        <f>VLOOKUP($D21,#REF!,37,0)</f>
        <v>#REF!</v>
      </c>
      <c r="AJ21" t="e">
        <f>VLOOKUP($D21,#REF!,38,0)</f>
        <v>#REF!</v>
      </c>
      <c r="AL21" t="e">
        <f>VLOOKUP($D21,#REF!,39,0)</f>
        <v>#REF!</v>
      </c>
      <c r="AM21" t="e">
        <f>VLOOKUP($D21,#REF!,40,0)</f>
        <v>#REF!</v>
      </c>
      <c r="AN21" t="e">
        <f>VLOOKUP($D21,#REF!,41,0)</f>
        <v>#REF!</v>
      </c>
      <c r="AO21" t="e">
        <f>VLOOKUP($D21,#REF!,42,0)</f>
        <v>#REF!</v>
      </c>
      <c r="AP21" t="e">
        <f>VLOOKUP($D21,#REF!,43,0)</f>
        <v>#REF!</v>
      </c>
      <c r="AQ21" t="e">
        <f>VLOOKUP($D21,#REF!,44,0)</f>
        <v>#REF!</v>
      </c>
      <c r="AR21" t="e">
        <f>VLOOKUP($D21,#REF!,45,0)</f>
        <v>#REF!</v>
      </c>
      <c r="AS21" t="e">
        <f>VLOOKUP($D21,#REF!,46,0)</f>
        <v>#REF!</v>
      </c>
      <c r="AT21" t="e">
        <f>VLOOKUP($D21,#REF!,47,0)</f>
        <v>#REF!</v>
      </c>
      <c r="AU21" t="e">
        <f>VLOOKUP($D21,#REF!,48,0)</f>
        <v>#REF!</v>
      </c>
      <c r="AV21" t="e">
        <f>VLOOKUP($D21,#REF!,49,0)</f>
        <v>#REF!</v>
      </c>
    </row>
    <row r="22" spans="1:48" x14ac:dyDescent="0.25">
      <c r="A22" s="4" t="s">
        <v>307</v>
      </c>
      <c r="B22" s="4" t="s">
        <v>313</v>
      </c>
      <c r="C22" s="5" t="s">
        <v>308</v>
      </c>
      <c r="D22" t="str">
        <f t="shared" si="0"/>
        <v>BF Money Közép-Európai Részvény AlapBF Money Köz-Eu Részvény Alap HUF SorozatHU0000702717</v>
      </c>
      <c r="E22" t="e">
        <f>VLOOKUP($D22,#REF!,8,0)</f>
        <v>#REF!</v>
      </c>
      <c r="F22" t="e">
        <f>VLOOKUP($D22,#REF!,9,0)</f>
        <v>#REF!</v>
      </c>
      <c r="G22" t="e">
        <f>VLOOKUP($D22,#REF!,10,0)</f>
        <v>#REF!</v>
      </c>
      <c r="H22" t="e">
        <f>VLOOKUP($D22,#REF!,11,0)</f>
        <v>#REF!</v>
      </c>
      <c r="I22" t="e">
        <f>VLOOKUP($D22,#REF!,12,0)</f>
        <v>#REF!</v>
      </c>
      <c r="J22" t="e">
        <f>VLOOKUP($D22,#REF!,13,0)</f>
        <v>#REF!</v>
      </c>
      <c r="K22" t="e">
        <f>VLOOKUP($D22,#REF!,14,0)</f>
        <v>#REF!</v>
      </c>
      <c r="L22" t="e">
        <f>VLOOKUP($D22,#REF!,15,0)</f>
        <v>#REF!</v>
      </c>
      <c r="M22" t="e">
        <f>VLOOKUP($D22,#REF!,16,0)</f>
        <v>#REF!</v>
      </c>
      <c r="N22" t="e">
        <f>VLOOKUP($D22,#REF!,17,0)</f>
        <v>#REF!</v>
      </c>
      <c r="O22" t="e">
        <f>VLOOKUP($D22,#REF!,18,0)</f>
        <v>#REF!</v>
      </c>
      <c r="P22" t="e">
        <f>VLOOKUP($D22,#REF!,19,0)</f>
        <v>#REF!</v>
      </c>
      <c r="Q22" t="e">
        <f>VLOOKUP($D22,#REF!,20,0)</f>
        <v>#REF!</v>
      </c>
      <c r="R22" t="e">
        <f>VLOOKUP($D22,#REF!,21,0)</f>
        <v>#REF!</v>
      </c>
      <c r="S22" t="e">
        <f>VLOOKUP($D22,#REF!,22,0)</f>
        <v>#REF!</v>
      </c>
      <c r="T22" t="e">
        <f>VLOOKUP($D22,#REF!,23,0)</f>
        <v>#REF!</v>
      </c>
      <c r="U22" t="e">
        <f>VLOOKUP($D22,#REF!,24,0)</f>
        <v>#REF!</v>
      </c>
      <c r="V22" t="e">
        <f>VLOOKUP($D22,#REF!,25,0)</f>
        <v>#REF!</v>
      </c>
      <c r="W22" t="e">
        <f>VLOOKUP($D22,#REF!,26,0)</f>
        <v>#REF!</v>
      </c>
      <c r="X22" t="e">
        <f>VLOOKUP($D22,#REF!,27,0)</f>
        <v>#REF!</v>
      </c>
      <c r="Y22" t="e">
        <f>VLOOKUP($D22,#REF!,28,0)</f>
        <v>#REF!</v>
      </c>
      <c r="Z22" t="e">
        <f>VLOOKUP($D22,#REF!,29,0)</f>
        <v>#REF!</v>
      </c>
      <c r="AA22" t="e">
        <f>VLOOKUP($D22,#REF!,30,0)</f>
        <v>#REF!</v>
      </c>
      <c r="AB22" t="e">
        <f>VLOOKUP($D22,#REF!,31,0)</f>
        <v>#REF!</v>
      </c>
      <c r="AC22" t="e">
        <f>VLOOKUP($D22,#REF!,32,0)</f>
        <v>#REF!</v>
      </c>
      <c r="AD22" t="e">
        <f>VLOOKUP($D22,#REF!,33,0)</f>
        <v>#REF!</v>
      </c>
      <c r="AE22" t="e">
        <f>VLOOKUP($D22,#REF!,34,0)</f>
        <v>#REF!</v>
      </c>
      <c r="AG22" t="e">
        <f>VLOOKUP($D22,#REF!,35,0)</f>
        <v>#REF!</v>
      </c>
      <c r="AH22" t="e">
        <f>VLOOKUP($D22,#REF!,36,0)</f>
        <v>#REF!</v>
      </c>
      <c r="AI22" t="e">
        <f>VLOOKUP($D22,#REF!,37,0)</f>
        <v>#REF!</v>
      </c>
      <c r="AJ22" t="e">
        <f>VLOOKUP($D22,#REF!,38,0)</f>
        <v>#REF!</v>
      </c>
      <c r="AL22" t="e">
        <f>VLOOKUP($D22,#REF!,39,0)</f>
        <v>#REF!</v>
      </c>
      <c r="AM22" t="e">
        <f>VLOOKUP($D22,#REF!,40,0)</f>
        <v>#REF!</v>
      </c>
      <c r="AN22" t="e">
        <f>VLOOKUP($D22,#REF!,41,0)</f>
        <v>#REF!</v>
      </c>
      <c r="AO22" t="e">
        <f>VLOOKUP($D22,#REF!,42,0)</f>
        <v>#REF!</v>
      </c>
      <c r="AP22" t="e">
        <f>VLOOKUP($D22,#REF!,43,0)</f>
        <v>#REF!</v>
      </c>
      <c r="AQ22" t="e">
        <f>VLOOKUP($D22,#REF!,44,0)</f>
        <v>#REF!</v>
      </c>
      <c r="AR22" t="e">
        <f>VLOOKUP($D22,#REF!,45,0)</f>
        <v>#REF!</v>
      </c>
      <c r="AS22" t="e">
        <f>VLOOKUP($D22,#REF!,46,0)</f>
        <v>#REF!</v>
      </c>
      <c r="AT22" t="e">
        <f>VLOOKUP($D22,#REF!,47,0)</f>
        <v>#REF!</v>
      </c>
      <c r="AU22" t="e">
        <f>VLOOKUP($D22,#REF!,48,0)</f>
        <v>#REF!</v>
      </c>
      <c r="AV22" t="e">
        <f>VLOOKUP($D22,#REF!,49,0)</f>
        <v>#REF!</v>
      </c>
    </row>
    <row r="23" spans="1:48" x14ac:dyDescent="0.25">
      <c r="A23" s="4" t="s">
        <v>324</v>
      </c>
      <c r="B23" s="4" t="s">
        <v>326</v>
      </c>
      <c r="C23" s="5" t="s">
        <v>325</v>
      </c>
      <c r="D23" t="str">
        <f t="shared" si="0"/>
        <v>Budapest Állampapír AlapBudapest Állampapír Alap A sorozatHU0000702691</v>
      </c>
      <c r="E23" t="e">
        <f>VLOOKUP($D23,#REF!,8,0)</f>
        <v>#REF!</v>
      </c>
      <c r="F23" t="e">
        <f>VLOOKUP($D23,#REF!,9,0)</f>
        <v>#REF!</v>
      </c>
      <c r="G23" t="e">
        <f>VLOOKUP($D23,#REF!,10,0)</f>
        <v>#REF!</v>
      </c>
      <c r="H23" t="e">
        <f>VLOOKUP($D23,#REF!,11,0)</f>
        <v>#REF!</v>
      </c>
      <c r="I23" t="e">
        <f>VLOOKUP($D23,#REF!,12,0)</f>
        <v>#REF!</v>
      </c>
      <c r="J23" t="e">
        <f>VLOOKUP($D23,#REF!,13,0)</f>
        <v>#REF!</v>
      </c>
      <c r="K23" t="e">
        <f>VLOOKUP($D23,#REF!,14,0)</f>
        <v>#REF!</v>
      </c>
      <c r="L23" t="e">
        <f>VLOOKUP($D23,#REF!,15,0)</f>
        <v>#REF!</v>
      </c>
      <c r="M23" t="e">
        <f>VLOOKUP($D23,#REF!,16,0)</f>
        <v>#REF!</v>
      </c>
      <c r="N23" t="e">
        <f>VLOOKUP($D23,#REF!,17,0)</f>
        <v>#REF!</v>
      </c>
      <c r="O23" t="e">
        <f>VLOOKUP($D23,#REF!,18,0)</f>
        <v>#REF!</v>
      </c>
      <c r="P23" t="e">
        <f>VLOOKUP($D23,#REF!,19,0)</f>
        <v>#REF!</v>
      </c>
      <c r="Q23" t="e">
        <f>VLOOKUP($D23,#REF!,20,0)</f>
        <v>#REF!</v>
      </c>
      <c r="R23" t="e">
        <f>VLOOKUP($D23,#REF!,21,0)</f>
        <v>#REF!</v>
      </c>
      <c r="S23" t="e">
        <f>VLOOKUP($D23,#REF!,22,0)</f>
        <v>#REF!</v>
      </c>
      <c r="T23" t="e">
        <f>VLOOKUP($D23,#REF!,23,0)</f>
        <v>#REF!</v>
      </c>
      <c r="U23" t="e">
        <f>VLOOKUP($D23,#REF!,24,0)</f>
        <v>#REF!</v>
      </c>
      <c r="V23" t="e">
        <f>VLOOKUP($D23,#REF!,25,0)</f>
        <v>#REF!</v>
      </c>
      <c r="W23" t="e">
        <f>VLOOKUP($D23,#REF!,26,0)</f>
        <v>#REF!</v>
      </c>
      <c r="X23" t="e">
        <f>VLOOKUP($D23,#REF!,27,0)</f>
        <v>#REF!</v>
      </c>
      <c r="Y23" t="e">
        <f>VLOOKUP($D23,#REF!,28,0)</f>
        <v>#REF!</v>
      </c>
      <c r="Z23" t="e">
        <f>VLOOKUP($D23,#REF!,29,0)</f>
        <v>#REF!</v>
      </c>
      <c r="AA23" t="e">
        <f>VLOOKUP($D23,#REF!,30,0)</f>
        <v>#REF!</v>
      </c>
      <c r="AB23" t="e">
        <f>VLOOKUP($D23,#REF!,31,0)</f>
        <v>#REF!</v>
      </c>
      <c r="AC23" t="e">
        <f>VLOOKUP($D23,#REF!,32,0)</f>
        <v>#REF!</v>
      </c>
      <c r="AD23" t="e">
        <f>VLOOKUP($D23,#REF!,33,0)</f>
        <v>#REF!</v>
      </c>
      <c r="AE23" t="e">
        <f>VLOOKUP($D23,#REF!,34,0)</f>
        <v>#REF!</v>
      </c>
      <c r="AG23" t="e">
        <f>VLOOKUP($D23,#REF!,35,0)</f>
        <v>#REF!</v>
      </c>
      <c r="AH23" t="e">
        <f>VLOOKUP($D23,#REF!,36,0)</f>
        <v>#REF!</v>
      </c>
      <c r="AI23" t="e">
        <f>VLOOKUP($D23,#REF!,37,0)</f>
        <v>#REF!</v>
      </c>
      <c r="AJ23" t="e">
        <f>VLOOKUP($D23,#REF!,38,0)</f>
        <v>#REF!</v>
      </c>
      <c r="AL23" t="e">
        <f>VLOOKUP($D23,#REF!,39,0)</f>
        <v>#REF!</v>
      </c>
      <c r="AM23" t="e">
        <f>VLOOKUP($D23,#REF!,40,0)</f>
        <v>#REF!</v>
      </c>
      <c r="AN23" t="e">
        <f>VLOOKUP($D23,#REF!,41,0)</f>
        <v>#REF!</v>
      </c>
      <c r="AO23" t="e">
        <f>VLOOKUP($D23,#REF!,42,0)</f>
        <v>#REF!</v>
      </c>
      <c r="AP23" t="e">
        <f>VLOOKUP($D23,#REF!,43,0)</f>
        <v>#REF!</v>
      </c>
      <c r="AQ23" t="e">
        <f>VLOOKUP($D23,#REF!,44,0)</f>
        <v>#REF!</v>
      </c>
      <c r="AR23" t="e">
        <f>VLOOKUP($D23,#REF!,45,0)</f>
        <v>#REF!</v>
      </c>
      <c r="AS23" t="e">
        <f>VLOOKUP($D23,#REF!,46,0)</f>
        <v>#REF!</v>
      </c>
      <c r="AT23" t="e">
        <f>VLOOKUP($D23,#REF!,47,0)</f>
        <v>#REF!</v>
      </c>
      <c r="AU23" t="e">
        <f>VLOOKUP($D23,#REF!,48,0)</f>
        <v>#REF!</v>
      </c>
      <c r="AV23" t="e">
        <f>VLOOKUP($D23,#REF!,49,0)</f>
        <v>#REF!</v>
      </c>
    </row>
    <row r="24" spans="1:48" x14ac:dyDescent="0.25">
      <c r="A24" s="4" t="s">
        <v>339</v>
      </c>
      <c r="B24" s="4" t="s">
        <v>343</v>
      </c>
      <c r="C24" s="5" t="s">
        <v>344</v>
      </c>
      <c r="D24" t="str">
        <f t="shared" si="0"/>
        <v>Budapest Bonitas AlapBudapest Bonitas Alap U sorozatHU0000712914</v>
      </c>
      <c r="E24" t="e">
        <f>VLOOKUP($D24,#REF!,8,0)</f>
        <v>#REF!</v>
      </c>
      <c r="F24" t="e">
        <f>VLOOKUP($D24,#REF!,9,0)</f>
        <v>#REF!</v>
      </c>
      <c r="G24" t="e">
        <f>VLOOKUP($D24,#REF!,10,0)</f>
        <v>#REF!</v>
      </c>
      <c r="H24" t="e">
        <f>VLOOKUP($D24,#REF!,11,0)</f>
        <v>#REF!</v>
      </c>
      <c r="I24" t="e">
        <f>VLOOKUP($D24,#REF!,12,0)</f>
        <v>#REF!</v>
      </c>
      <c r="J24" t="e">
        <f>VLOOKUP($D24,#REF!,13,0)</f>
        <v>#REF!</v>
      </c>
      <c r="K24" t="e">
        <f>VLOOKUP($D24,#REF!,14,0)</f>
        <v>#REF!</v>
      </c>
      <c r="L24" t="e">
        <f>VLOOKUP($D24,#REF!,15,0)</f>
        <v>#REF!</v>
      </c>
      <c r="M24" t="e">
        <f>VLOOKUP($D24,#REF!,16,0)</f>
        <v>#REF!</v>
      </c>
      <c r="N24" t="e">
        <f>VLOOKUP($D24,#REF!,17,0)</f>
        <v>#REF!</v>
      </c>
      <c r="O24" t="e">
        <f>VLOOKUP($D24,#REF!,18,0)</f>
        <v>#REF!</v>
      </c>
      <c r="P24" t="e">
        <f>VLOOKUP($D24,#REF!,19,0)</f>
        <v>#REF!</v>
      </c>
      <c r="Q24" t="e">
        <f>VLOOKUP($D24,#REF!,20,0)</f>
        <v>#REF!</v>
      </c>
      <c r="R24" t="e">
        <f>VLOOKUP($D24,#REF!,21,0)</f>
        <v>#REF!</v>
      </c>
      <c r="S24" t="e">
        <f>VLOOKUP($D24,#REF!,22,0)</f>
        <v>#REF!</v>
      </c>
      <c r="T24" t="e">
        <f>VLOOKUP($D24,#REF!,23,0)</f>
        <v>#REF!</v>
      </c>
      <c r="U24" t="e">
        <f>VLOOKUP($D24,#REF!,24,0)</f>
        <v>#REF!</v>
      </c>
      <c r="V24" t="e">
        <f>VLOOKUP($D24,#REF!,25,0)</f>
        <v>#REF!</v>
      </c>
      <c r="W24" t="e">
        <f>VLOOKUP($D24,#REF!,26,0)</f>
        <v>#REF!</v>
      </c>
      <c r="X24" t="e">
        <f>VLOOKUP($D24,#REF!,27,0)</f>
        <v>#REF!</v>
      </c>
      <c r="Y24" t="e">
        <f>VLOOKUP($D24,#REF!,28,0)</f>
        <v>#REF!</v>
      </c>
      <c r="Z24" t="e">
        <f>VLOOKUP($D24,#REF!,29,0)</f>
        <v>#REF!</v>
      </c>
      <c r="AA24" t="e">
        <f>VLOOKUP($D24,#REF!,30,0)</f>
        <v>#REF!</v>
      </c>
      <c r="AB24" t="e">
        <f>VLOOKUP($D24,#REF!,31,0)</f>
        <v>#REF!</v>
      </c>
      <c r="AC24" t="e">
        <f>VLOOKUP($D24,#REF!,32,0)</f>
        <v>#REF!</v>
      </c>
      <c r="AD24" t="e">
        <f>VLOOKUP($D24,#REF!,33,0)</f>
        <v>#REF!</v>
      </c>
      <c r="AE24" t="e">
        <f>VLOOKUP($D24,#REF!,34,0)</f>
        <v>#REF!</v>
      </c>
      <c r="AG24" t="e">
        <f>VLOOKUP($D24,#REF!,35,0)</f>
        <v>#REF!</v>
      </c>
      <c r="AH24" t="e">
        <f>VLOOKUP($D24,#REF!,36,0)</f>
        <v>#REF!</v>
      </c>
      <c r="AI24" t="e">
        <f>VLOOKUP($D24,#REF!,37,0)</f>
        <v>#REF!</v>
      </c>
      <c r="AJ24" t="e">
        <f>VLOOKUP($D24,#REF!,38,0)</f>
        <v>#REF!</v>
      </c>
      <c r="AL24" t="e">
        <f>VLOOKUP($D24,#REF!,39,0)</f>
        <v>#REF!</v>
      </c>
      <c r="AM24" t="e">
        <f>VLOOKUP($D24,#REF!,40,0)</f>
        <v>#REF!</v>
      </c>
      <c r="AN24" t="e">
        <f>VLOOKUP($D24,#REF!,41,0)</f>
        <v>#REF!</v>
      </c>
      <c r="AO24" t="e">
        <f>VLOOKUP($D24,#REF!,42,0)</f>
        <v>#REF!</v>
      </c>
      <c r="AP24" t="e">
        <f>VLOOKUP($D24,#REF!,43,0)</f>
        <v>#REF!</v>
      </c>
      <c r="AQ24" t="e">
        <f>VLOOKUP($D24,#REF!,44,0)</f>
        <v>#REF!</v>
      </c>
      <c r="AR24" t="e">
        <f>VLOOKUP($D24,#REF!,45,0)</f>
        <v>#REF!</v>
      </c>
      <c r="AS24" t="e">
        <f>VLOOKUP($D24,#REF!,46,0)</f>
        <v>#REF!</v>
      </c>
      <c r="AT24" t="e">
        <f>VLOOKUP($D24,#REF!,47,0)</f>
        <v>#REF!</v>
      </c>
      <c r="AU24" t="e">
        <f>VLOOKUP($D24,#REF!,48,0)</f>
        <v>#REF!</v>
      </c>
      <c r="AV24" t="e">
        <f>VLOOKUP($D24,#REF!,49,0)</f>
        <v>#REF!</v>
      </c>
    </row>
    <row r="25" spans="1:48" x14ac:dyDescent="0.25">
      <c r="A25" s="4" t="s">
        <v>366</v>
      </c>
      <c r="B25" s="4" t="s">
        <v>368</v>
      </c>
      <c r="C25" s="5" t="s">
        <v>367</v>
      </c>
      <c r="D25" t="str">
        <f t="shared" si="0"/>
        <v>Budapest Kontroll Abszolút Hozam AlapBudapest Kontroll Abszolút Hozam Alap A sorozatHU0000702741</v>
      </c>
      <c r="E25" t="e">
        <f>VLOOKUP($D25,#REF!,8,0)</f>
        <v>#REF!</v>
      </c>
      <c r="F25" t="e">
        <f>VLOOKUP($D25,#REF!,9,0)</f>
        <v>#REF!</v>
      </c>
      <c r="G25" t="e">
        <f>VLOOKUP($D25,#REF!,10,0)</f>
        <v>#REF!</v>
      </c>
      <c r="H25" t="e">
        <f>VLOOKUP($D25,#REF!,11,0)</f>
        <v>#REF!</v>
      </c>
      <c r="I25" t="e">
        <f>VLOOKUP($D25,#REF!,12,0)</f>
        <v>#REF!</v>
      </c>
      <c r="J25" t="e">
        <f>VLOOKUP($D25,#REF!,13,0)</f>
        <v>#REF!</v>
      </c>
      <c r="K25" t="e">
        <f>VLOOKUP($D25,#REF!,14,0)</f>
        <v>#REF!</v>
      </c>
      <c r="L25" t="e">
        <f>VLOOKUP($D25,#REF!,15,0)</f>
        <v>#REF!</v>
      </c>
      <c r="M25" t="e">
        <f>VLOOKUP($D25,#REF!,16,0)</f>
        <v>#REF!</v>
      </c>
      <c r="N25" t="e">
        <f>VLOOKUP($D25,#REF!,17,0)</f>
        <v>#REF!</v>
      </c>
      <c r="O25" t="e">
        <f>VLOOKUP($D25,#REF!,18,0)</f>
        <v>#REF!</v>
      </c>
      <c r="P25" t="e">
        <f>VLOOKUP($D25,#REF!,19,0)</f>
        <v>#REF!</v>
      </c>
      <c r="Q25" t="e">
        <f>VLOOKUP($D25,#REF!,20,0)</f>
        <v>#REF!</v>
      </c>
      <c r="R25" t="e">
        <f>VLOOKUP($D25,#REF!,21,0)</f>
        <v>#REF!</v>
      </c>
      <c r="S25" t="e">
        <f>VLOOKUP($D25,#REF!,22,0)</f>
        <v>#REF!</v>
      </c>
      <c r="T25" t="e">
        <f>VLOOKUP($D25,#REF!,23,0)</f>
        <v>#REF!</v>
      </c>
      <c r="U25" t="e">
        <f>VLOOKUP($D25,#REF!,24,0)</f>
        <v>#REF!</v>
      </c>
      <c r="V25" t="e">
        <f>VLOOKUP($D25,#REF!,25,0)</f>
        <v>#REF!</v>
      </c>
      <c r="W25" t="e">
        <f>VLOOKUP($D25,#REF!,26,0)</f>
        <v>#REF!</v>
      </c>
      <c r="X25" t="e">
        <f>VLOOKUP($D25,#REF!,27,0)</f>
        <v>#REF!</v>
      </c>
      <c r="Y25" t="e">
        <f>VLOOKUP($D25,#REF!,28,0)</f>
        <v>#REF!</v>
      </c>
      <c r="Z25" t="e">
        <f>VLOOKUP($D25,#REF!,29,0)</f>
        <v>#REF!</v>
      </c>
      <c r="AA25" t="e">
        <f>VLOOKUP($D25,#REF!,30,0)</f>
        <v>#REF!</v>
      </c>
      <c r="AB25" t="e">
        <f>VLOOKUP($D25,#REF!,31,0)</f>
        <v>#REF!</v>
      </c>
      <c r="AC25" t="e">
        <f>VLOOKUP($D25,#REF!,32,0)</f>
        <v>#REF!</v>
      </c>
      <c r="AD25" t="e">
        <f>VLOOKUP($D25,#REF!,33,0)</f>
        <v>#REF!</v>
      </c>
      <c r="AE25" t="e">
        <f>VLOOKUP($D25,#REF!,34,0)</f>
        <v>#REF!</v>
      </c>
      <c r="AG25" t="e">
        <f>VLOOKUP($D25,#REF!,35,0)</f>
        <v>#REF!</v>
      </c>
      <c r="AH25" t="e">
        <f>VLOOKUP($D25,#REF!,36,0)</f>
        <v>#REF!</v>
      </c>
      <c r="AI25" t="e">
        <f>VLOOKUP($D25,#REF!,37,0)</f>
        <v>#REF!</v>
      </c>
      <c r="AJ25" t="e">
        <f>VLOOKUP($D25,#REF!,38,0)</f>
        <v>#REF!</v>
      </c>
      <c r="AL25" t="e">
        <f>VLOOKUP($D25,#REF!,39,0)</f>
        <v>#REF!</v>
      </c>
      <c r="AM25" t="e">
        <f>VLOOKUP($D25,#REF!,40,0)</f>
        <v>#REF!</v>
      </c>
      <c r="AN25" t="e">
        <f>VLOOKUP($D25,#REF!,41,0)</f>
        <v>#REF!</v>
      </c>
      <c r="AO25" t="e">
        <f>VLOOKUP($D25,#REF!,42,0)</f>
        <v>#REF!</v>
      </c>
      <c r="AP25" t="e">
        <f>VLOOKUP($D25,#REF!,43,0)</f>
        <v>#REF!</v>
      </c>
      <c r="AQ25" t="e">
        <f>VLOOKUP($D25,#REF!,44,0)</f>
        <v>#REF!</v>
      </c>
      <c r="AR25" t="e">
        <f>VLOOKUP($D25,#REF!,45,0)</f>
        <v>#REF!</v>
      </c>
      <c r="AS25" t="e">
        <f>VLOOKUP($D25,#REF!,46,0)</f>
        <v>#REF!</v>
      </c>
      <c r="AT25" t="e">
        <f>VLOOKUP($D25,#REF!,47,0)</f>
        <v>#REF!</v>
      </c>
      <c r="AU25" t="e">
        <f>VLOOKUP($D25,#REF!,48,0)</f>
        <v>#REF!</v>
      </c>
      <c r="AV25" t="e">
        <f>VLOOKUP($D25,#REF!,49,0)</f>
        <v>#REF!</v>
      </c>
    </row>
    <row r="26" spans="1:48" x14ac:dyDescent="0.25">
      <c r="A26" s="4" t="s">
        <v>270</v>
      </c>
      <c r="B26" s="4" t="s">
        <v>272</v>
      </c>
      <c r="C26" s="5" t="s">
        <v>273</v>
      </c>
      <c r="D26" t="str">
        <f t="shared" si="0"/>
        <v>BF Money EMEA Részvény AlapBF Money EMEA Részvény Alap CZK sorozatHU0000707120</v>
      </c>
      <c r="E26" t="e">
        <f>VLOOKUP($D26,#REF!,8,0)</f>
        <v>#REF!</v>
      </c>
      <c r="F26" t="e">
        <f>VLOOKUP($D26,#REF!,9,0)</f>
        <v>#REF!</v>
      </c>
      <c r="G26" t="e">
        <f>VLOOKUP($D26,#REF!,10,0)</f>
        <v>#REF!</v>
      </c>
      <c r="H26" t="e">
        <f>VLOOKUP($D26,#REF!,11,0)</f>
        <v>#REF!</v>
      </c>
      <c r="I26" t="e">
        <f>VLOOKUP($D26,#REF!,12,0)</f>
        <v>#REF!</v>
      </c>
      <c r="J26" t="e">
        <f>VLOOKUP($D26,#REF!,13,0)</f>
        <v>#REF!</v>
      </c>
      <c r="K26" t="e">
        <f>VLOOKUP($D26,#REF!,14,0)</f>
        <v>#REF!</v>
      </c>
      <c r="L26" t="e">
        <f>VLOOKUP($D26,#REF!,15,0)</f>
        <v>#REF!</v>
      </c>
      <c r="M26" t="e">
        <f>VLOOKUP($D26,#REF!,16,0)</f>
        <v>#REF!</v>
      </c>
      <c r="N26" t="e">
        <f>VLOOKUP($D26,#REF!,17,0)</f>
        <v>#REF!</v>
      </c>
      <c r="O26" t="e">
        <f>VLOOKUP($D26,#REF!,18,0)</f>
        <v>#REF!</v>
      </c>
      <c r="P26" t="e">
        <f>VLOOKUP($D26,#REF!,19,0)</f>
        <v>#REF!</v>
      </c>
      <c r="Q26" t="e">
        <f>VLOOKUP($D26,#REF!,20,0)</f>
        <v>#REF!</v>
      </c>
      <c r="R26" t="e">
        <f>VLOOKUP($D26,#REF!,21,0)</f>
        <v>#REF!</v>
      </c>
      <c r="S26" t="e">
        <f>VLOOKUP($D26,#REF!,22,0)</f>
        <v>#REF!</v>
      </c>
      <c r="T26" t="e">
        <f>VLOOKUP($D26,#REF!,23,0)</f>
        <v>#REF!</v>
      </c>
      <c r="U26" t="e">
        <f>VLOOKUP($D26,#REF!,24,0)</f>
        <v>#REF!</v>
      </c>
      <c r="V26" t="e">
        <f>VLOOKUP($D26,#REF!,25,0)</f>
        <v>#REF!</v>
      </c>
      <c r="W26" t="e">
        <f>VLOOKUP($D26,#REF!,26,0)</f>
        <v>#REF!</v>
      </c>
      <c r="X26" t="e">
        <f>VLOOKUP($D26,#REF!,27,0)</f>
        <v>#REF!</v>
      </c>
      <c r="Y26" t="e">
        <f>VLOOKUP($D26,#REF!,28,0)</f>
        <v>#REF!</v>
      </c>
      <c r="Z26" t="e">
        <f>VLOOKUP($D26,#REF!,29,0)</f>
        <v>#REF!</v>
      </c>
      <c r="AA26" t="e">
        <f>VLOOKUP($D26,#REF!,30,0)</f>
        <v>#REF!</v>
      </c>
      <c r="AB26" t="e">
        <f>VLOOKUP($D26,#REF!,31,0)</f>
        <v>#REF!</v>
      </c>
      <c r="AC26" t="e">
        <f>VLOOKUP($D26,#REF!,32,0)</f>
        <v>#REF!</v>
      </c>
      <c r="AD26" t="e">
        <f>VLOOKUP($D26,#REF!,33,0)</f>
        <v>#REF!</v>
      </c>
      <c r="AE26" t="e">
        <f>VLOOKUP($D26,#REF!,34,0)</f>
        <v>#REF!</v>
      </c>
      <c r="AG26" t="e">
        <f>VLOOKUP($D26,#REF!,35,0)</f>
        <v>#REF!</v>
      </c>
      <c r="AH26" t="e">
        <f>VLOOKUP($D26,#REF!,36,0)</f>
        <v>#REF!</v>
      </c>
      <c r="AI26" t="e">
        <f>VLOOKUP($D26,#REF!,37,0)</f>
        <v>#REF!</v>
      </c>
      <c r="AJ26" t="e">
        <f>VLOOKUP($D26,#REF!,38,0)</f>
        <v>#REF!</v>
      </c>
      <c r="AL26" t="e">
        <f>VLOOKUP($D26,#REF!,39,0)</f>
        <v>#REF!</v>
      </c>
      <c r="AM26" t="e">
        <f>VLOOKUP($D26,#REF!,40,0)</f>
        <v>#REF!</v>
      </c>
      <c r="AN26" t="e">
        <f>VLOOKUP($D26,#REF!,41,0)</f>
        <v>#REF!</v>
      </c>
      <c r="AO26" t="e">
        <f>VLOOKUP($D26,#REF!,42,0)</f>
        <v>#REF!</v>
      </c>
      <c r="AP26" t="e">
        <f>VLOOKUP($D26,#REF!,43,0)</f>
        <v>#REF!</v>
      </c>
      <c r="AQ26" t="e">
        <f>VLOOKUP($D26,#REF!,44,0)</f>
        <v>#REF!</v>
      </c>
      <c r="AR26" t="e">
        <f>VLOOKUP($D26,#REF!,45,0)</f>
        <v>#REF!</v>
      </c>
      <c r="AS26" t="e">
        <f>VLOOKUP($D26,#REF!,46,0)</f>
        <v>#REF!</v>
      </c>
      <c r="AT26" t="e">
        <f>VLOOKUP($D26,#REF!,47,0)</f>
        <v>#REF!</v>
      </c>
      <c r="AU26" t="e">
        <f>VLOOKUP($D26,#REF!,48,0)</f>
        <v>#REF!</v>
      </c>
      <c r="AV26" t="e">
        <f>VLOOKUP($D26,#REF!,49,0)</f>
        <v>#REF!</v>
      </c>
    </row>
    <row r="27" spans="1:48" x14ac:dyDescent="0.25">
      <c r="A27" s="4" t="s">
        <v>270</v>
      </c>
      <c r="B27" s="4" t="s">
        <v>278</v>
      </c>
      <c r="C27" s="5" t="s">
        <v>279</v>
      </c>
      <c r="D27" t="str">
        <f t="shared" si="0"/>
        <v>BF Money EMEA Részvény AlapBF Money EMEA Részvény Alap U sorozatHU0000712989</v>
      </c>
      <c r="E27" t="e">
        <f>VLOOKUP($D27,#REF!,8,0)</f>
        <v>#REF!</v>
      </c>
      <c r="F27" t="e">
        <f>VLOOKUP($D27,#REF!,9,0)</f>
        <v>#REF!</v>
      </c>
      <c r="G27" t="e">
        <f>VLOOKUP($D27,#REF!,10,0)</f>
        <v>#REF!</v>
      </c>
      <c r="H27" t="e">
        <f>VLOOKUP($D27,#REF!,11,0)</f>
        <v>#REF!</v>
      </c>
      <c r="I27" t="e">
        <f>VLOOKUP($D27,#REF!,12,0)</f>
        <v>#REF!</v>
      </c>
      <c r="J27" t="e">
        <f>VLOOKUP($D27,#REF!,13,0)</f>
        <v>#REF!</v>
      </c>
      <c r="K27" t="e">
        <f>VLOOKUP($D27,#REF!,14,0)</f>
        <v>#REF!</v>
      </c>
      <c r="L27" t="e">
        <f>VLOOKUP($D27,#REF!,15,0)</f>
        <v>#REF!</v>
      </c>
      <c r="M27" t="e">
        <f>VLOOKUP($D27,#REF!,16,0)</f>
        <v>#REF!</v>
      </c>
      <c r="N27" t="e">
        <f>VLOOKUP($D27,#REF!,17,0)</f>
        <v>#REF!</v>
      </c>
      <c r="O27" t="e">
        <f>VLOOKUP($D27,#REF!,18,0)</f>
        <v>#REF!</v>
      </c>
      <c r="P27" t="e">
        <f>VLOOKUP($D27,#REF!,19,0)</f>
        <v>#REF!</v>
      </c>
      <c r="Q27" t="e">
        <f>VLOOKUP($D27,#REF!,20,0)</f>
        <v>#REF!</v>
      </c>
      <c r="R27" t="e">
        <f>VLOOKUP($D27,#REF!,21,0)</f>
        <v>#REF!</v>
      </c>
      <c r="S27" t="e">
        <f>VLOOKUP($D27,#REF!,22,0)</f>
        <v>#REF!</v>
      </c>
      <c r="T27" t="e">
        <f>VLOOKUP($D27,#REF!,23,0)</f>
        <v>#REF!</v>
      </c>
      <c r="U27" t="e">
        <f>VLOOKUP($D27,#REF!,24,0)</f>
        <v>#REF!</v>
      </c>
      <c r="V27" t="e">
        <f>VLOOKUP($D27,#REF!,25,0)</f>
        <v>#REF!</v>
      </c>
      <c r="W27" t="e">
        <f>VLOOKUP($D27,#REF!,26,0)</f>
        <v>#REF!</v>
      </c>
      <c r="X27" t="e">
        <f>VLOOKUP($D27,#REF!,27,0)</f>
        <v>#REF!</v>
      </c>
      <c r="Y27" t="e">
        <f>VLOOKUP($D27,#REF!,28,0)</f>
        <v>#REF!</v>
      </c>
      <c r="Z27" t="e">
        <f>VLOOKUP($D27,#REF!,29,0)</f>
        <v>#REF!</v>
      </c>
      <c r="AA27" t="e">
        <f>VLOOKUP($D27,#REF!,30,0)</f>
        <v>#REF!</v>
      </c>
      <c r="AB27" t="e">
        <f>VLOOKUP($D27,#REF!,31,0)</f>
        <v>#REF!</v>
      </c>
      <c r="AC27" t="e">
        <f>VLOOKUP($D27,#REF!,32,0)</f>
        <v>#REF!</v>
      </c>
      <c r="AD27" t="e">
        <f>VLOOKUP($D27,#REF!,33,0)</f>
        <v>#REF!</v>
      </c>
      <c r="AE27" t="e">
        <f>VLOOKUP($D27,#REF!,34,0)</f>
        <v>#REF!</v>
      </c>
      <c r="AG27" t="e">
        <f>VLOOKUP($D27,#REF!,35,0)</f>
        <v>#REF!</v>
      </c>
      <c r="AH27" t="e">
        <f>VLOOKUP($D27,#REF!,36,0)</f>
        <v>#REF!</v>
      </c>
      <c r="AI27" t="e">
        <f>VLOOKUP($D27,#REF!,37,0)</f>
        <v>#REF!</v>
      </c>
      <c r="AJ27" t="e">
        <f>VLOOKUP($D27,#REF!,38,0)</f>
        <v>#REF!</v>
      </c>
      <c r="AL27" t="e">
        <f>VLOOKUP($D27,#REF!,39,0)</f>
        <v>#REF!</v>
      </c>
      <c r="AM27" t="e">
        <f>VLOOKUP($D27,#REF!,40,0)</f>
        <v>#REF!</v>
      </c>
      <c r="AN27" t="e">
        <f>VLOOKUP($D27,#REF!,41,0)</f>
        <v>#REF!</v>
      </c>
      <c r="AO27" t="e">
        <f>VLOOKUP($D27,#REF!,42,0)</f>
        <v>#REF!</v>
      </c>
      <c r="AP27" t="e">
        <f>VLOOKUP($D27,#REF!,43,0)</f>
        <v>#REF!</v>
      </c>
      <c r="AQ27" t="e">
        <f>VLOOKUP($D27,#REF!,44,0)</f>
        <v>#REF!</v>
      </c>
      <c r="AR27" t="e">
        <f>VLOOKUP($D27,#REF!,45,0)</f>
        <v>#REF!</v>
      </c>
      <c r="AS27" t="e">
        <f>VLOOKUP($D27,#REF!,46,0)</f>
        <v>#REF!</v>
      </c>
      <c r="AT27" t="e">
        <f>VLOOKUP($D27,#REF!,47,0)</f>
        <v>#REF!</v>
      </c>
      <c r="AU27" t="e">
        <f>VLOOKUP($D27,#REF!,48,0)</f>
        <v>#REF!</v>
      </c>
      <c r="AV27" t="e">
        <f>VLOOKUP($D27,#REF!,49,0)</f>
        <v>#REF!</v>
      </c>
    </row>
    <row r="28" spans="1:48" x14ac:dyDescent="0.25">
      <c r="A28" s="4" t="s">
        <v>280</v>
      </c>
      <c r="B28" s="4" t="s">
        <v>282</v>
      </c>
      <c r="C28" s="5" t="s">
        <v>281</v>
      </c>
      <c r="D28" t="str">
        <f t="shared" si="0"/>
        <v>BF Money Fejlett Piaci Részvény AlapBF Money Fejlett Piaci Részvény Alap A sorozatHU0000701552</v>
      </c>
      <c r="E28" t="e">
        <f>VLOOKUP($D28,#REF!,8,0)</f>
        <v>#REF!</v>
      </c>
      <c r="F28" t="e">
        <f>VLOOKUP($D28,#REF!,9,0)</f>
        <v>#REF!</v>
      </c>
      <c r="G28" t="e">
        <f>VLOOKUP($D28,#REF!,10,0)</f>
        <v>#REF!</v>
      </c>
      <c r="H28" t="e">
        <f>VLOOKUP($D28,#REF!,11,0)</f>
        <v>#REF!</v>
      </c>
      <c r="I28" t="e">
        <f>VLOOKUP($D28,#REF!,12,0)</f>
        <v>#REF!</v>
      </c>
      <c r="J28" t="e">
        <f>VLOOKUP($D28,#REF!,13,0)</f>
        <v>#REF!</v>
      </c>
      <c r="K28" t="e">
        <f>VLOOKUP($D28,#REF!,14,0)</f>
        <v>#REF!</v>
      </c>
      <c r="L28" t="e">
        <f>VLOOKUP($D28,#REF!,15,0)</f>
        <v>#REF!</v>
      </c>
      <c r="M28" t="e">
        <f>VLOOKUP($D28,#REF!,16,0)</f>
        <v>#REF!</v>
      </c>
      <c r="N28" t="e">
        <f>VLOOKUP($D28,#REF!,17,0)</f>
        <v>#REF!</v>
      </c>
      <c r="O28" t="e">
        <f>VLOOKUP($D28,#REF!,18,0)</f>
        <v>#REF!</v>
      </c>
      <c r="P28" t="e">
        <f>VLOOKUP($D28,#REF!,19,0)</f>
        <v>#REF!</v>
      </c>
      <c r="Q28" t="e">
        <f>VLOOKUP($D28,#REF!,20,0)</f>
        <v>#REF!</v>
      </c>
      <c r="R28" t="e">
        <f>VLOOKUP($D28,#REF!,21,0)</f>
        <v>#REF!</v>
      </c>
      <c r="S28" t="e">
        <f>VLOOKUP($D28,#REF!,22,0)</f>
        <v>#REF!</v>
      </c>
      <c r="T28" t="e">
        <f>VLOOKUP($D28,#REF!,23,0)</f>
        <v>#REF!</v>
      </c>
      <c r="U28" t="e">
        <f>VLOOKUP($D28,#REF!,24,0)</f>
        <v>#REF!</v>
      </c>
      <c r="V28" t="e">
        <f>VLOOKUP($D28,#REF!,25,0)</f>
        <v>#REF!</v>
      </c>
      <c r="W28" t="e">
        <f>VLOOKUP($D28,#REF!,26,0)</f>
        <v>#REF!</v>
      </c>
      <c r="X28" t="e">
        <f>VLOOKUP($D28,#REF!,27,0)</f>
        <v>#REF!</v>
      </c>
      <c r="Y28" t="e">
        <f>VLOOKUP($D28,#REF!,28,0)</f>
        <v>#REF!</v>
      </c>
      <c r="Z28" t="e">
        <f>VLOOKUP($D28,#REF!,29,0)</f>
        <v>#REF!</v>
      </c>
      <c r="AA28" t="e">
        <f>VLOOKUP($D28,#REF!,30,0)</f>
        <v>#REF!</v>
      </c>
      <c r="AB28" t="e">
        <f>VLOOKUP($D28,#REF!,31,0)</f>
        <v>#REF!</v>
      </c>
      <c r="AC28" t="e">
        <f>VLOOKUP($D28,#REF!,32,0)</f>
        <v>#REF!</v>
      </c>
      <c r="AD28" t="e">
        <f>VLOOKUP($D28,#REF!,33,0)</f>
        <v>#REF!</v>
      </c>
      <c r="AE28" t="e">
        <f>VLOOKUP($D28,#REF!,34,0)</f>
        <v>#REF!</v>
      </c>
      <c r="AG28" t="e">
        <f>VLOOKUP($D28,#REF!,35,0)</f>
        <v>#REF!</v>
      </c>
      <c r="AH28" t="e">
        <f>VLOOKUP($D28,#REF!,36,0)</f>
        <v>#REF!</v>
      </c>
      <c r="AI28" t="e">
        <f>VLOOKUP($D28,#REF!,37,0)</f>
        <v>#REF!</v>
      </c>
      <c r="AJ28" t="e">
        <f>VLOOKUP($D28,#REF!,38,0)</f>
        <v>#REF!</v>
      </c>
      <c r="AL28" t="e">
        <f>VLOOKUP($D28,#REF!,39,0)</f>
        <v>#REF!</v>
      </c>
      <c r="AM28" t="e">
        <f>VLOOKUP($D28,#REF!,40,0)</f>
        <v>#REF!</v>
      </c>
      <c r="AN28" t="e">
        <f>VLOOKUP($D28,#REF!,41,0)</f>
        <v>#REF!</v>
      </c>
      <c r="AO28" t="e">
        <f>VLOOKUP($D28,#REF!,42,0)</f>
        <v>#REF!</v>
      </c>
      <c r="AP28" t="e">
        <f>VLOOKUP($D28,#REF!,43,0)</f>
        <v>#REF!</v>
      </c>
      <c r="AQ28" t="e">
        <f>VLOOKUP($D28,#REF!,44,0)</f>
        <v>#REF!</v>
      </c>
      <c r="AR28" t="e">
        <f>VLOOKUP($D28,#REF!,45,0)</f>
        <v>#REF!</v>
      </c>
      <c r="AS28" t="e">
        <f>VLOOKUP($D28,#REF!,46,0)</f>
        <v>#REF!</v>
      </c>
      <c r="AT28" t="e">
        <f>VLOOKUP($D28,#REF!,47,0)</f>
        <v>#REF!</v>
      </c>
      <c r="AU28" t="e">
        <f>VLOOKUP($D28,#REF!,48,0)</f>
        <v>#REF!</v>
      </c>
      <c r="AV28" t="e">
        <f>VLOOKUP($D28,#REF!,49,0)</f>
        <v>#REF!</v>
      </c>
    </row>
    <row r="29" spans="1:48" x14ac:dyDescent="0.25">
      <c r="A29" s="4" t="s">
        <v>298</v>
      </c>
      <c r="B29" s="4" t="s">
        <v>302</v>
      </c>
      <c r="C29" s="5" t="s">
        <v>299</v>
      </c>
      <c r="D29" t="str">
        <f t="shared" si="0"/>
        <v>BF Money Feltörekvő Piaci Részvény AlapBF Money Feltörekvő Piaci Részvény Alap HUF sorozatHU0000708623</v>
      </c>
      <c r="E29" t="e">
        <f>VLOOKUP($D29,#REF!,8,0)</f>
        <v>#REF!</v>
      </c>
      <c r="F29" t="e">
        <f>VLOOKUP($D29,#REF!,9,0)</f>
        <v>#REF!</v>
      </c>
      <c r="G29" t="e">
        <f>VLOOKUP($D29,#REF!,10,0)</f>
        <v>#REF!</v>
      </c>
      <c r="H29" t="e">
        <f>VLOOKUP($D29,#REF!,11,0)</f>
        <v>#REF!</v>
      </c>
      <c r="I29" t="e">
        <f>VLOOKUP($D29,#REF!,12,0)</f>
        <v>#REF!</v>
      </c>
      <c r="J29" t="e">
        <f>VLOOKUP($D29,#REF!,13,0)</f>
        <v>#REF!</v>
      </c>
      <c r="K29" t="e">
        <f>VLOOKUP($D29,#REF!,14,0)</f>
        <v>#REF!</v>
      </c>
      <c r="L29" t="e">
        <f>VLOOKUP($D29,#REF!,15,0)</f>
        <v>#REF!</v>
      </c>
      <c r="M29" t="e">
        <f>VLOOKUP($D29,#REF!,16,0)</f>
        <v>#REF!</v>
      </c>
      <c r="N29" t="e">
        <f>VLOOKUP($D29,#REF!,17,0)</f>
        <v>#REF!</v>
      </c>
      <c r="O29" t="e">
        <f>VLOOKUP($D29,#REF!,18,0)</f>
        <v>#REF!</v>
      </c>
      <c r="P29" t="e">
        <f>VLOOKUP($D29,#REF!,19,0)</f>
        <v>#REF!</v>
      </c>
      <c r="Q29" t="e">
        <f>VLOOKUP($D29,#REF!,20,0)</f>
        <v>#REF!</v>
      </c>
      <c r="R29" t="e">
        <f>VLOOKUP($D29,#REF!,21,0)</f>
        <v>#REF!</v>
      </c>
      <c r="S29" t="e">
        <f>VLOOKUP($D29,#REF!,22,0)</f>
        <v>#REF!</v>
      </c>
      <c r="T29" t="e">
        <f>VLOOKUP($D29,#REF!,23,0)</f>
        <v>#REF!</v>
      </c>
      <c r="U29" t="e">
        <f>VLOOKUP($D29,#REF!,24,0)</f>
        <v>#REF!</v>
      </c>
      <c r="V29" t="e">
        <f>VLOOKUP($D29,#REF!,25,0)</f>
        <v>#REF!</v>
      </c>
      <c r="W29" t="e">
        <f>VLOOKUP($D29,#REF!,26,0)</f>
        <v>#REF!</v>
      </c>
      <c r="X29" t="e">
        <f>VLOOKUP($D29,#REF!,27,0)</f>
        <v>#REF!</v>
      </c>
      <c r="Y29" t="e">
        <f>VLOOKUP($D29,#REF!,28,0)</f>
        <v>#REF!</v>
      </c>
      <c r="Z29" t="e">
        <f>VLOOKUP($D29,#REF!,29,0)</f>
        <v>#REF!</v>
      </c>
      <c r="AA29" t="e">
        <f>VLOOKUP($D29,#REF!,30,0)</f>
        <v>#REF!</v>
      </c>
      <c r="AB29" t="e">
        <f>VLOOKUP($D29,#REF!,31,0)</f>
        <v>#REF!</v>
      </c>
      <c r="AC29" t="e">
        <f>VLOOKUP($D29,#REF!,32,0)</f>
        <v>#REF!</v>
      </c>
      <c r="AD29" t="e">
        <f>VLOOKUP($D29,#REF!,33,0)</f>
        <v>#REF!</v>
      </c>
      <c r="AE29" t="e">
        <f>VLOOKUP($D29,#REF!,34,0)</f>
        <v>#REF!</v>
      </c>
      <c r="AG29" t="e">
        <f>VLOOKUP($D29,#REF!,35,0)</f>
        <v>#REF!</v>
      </c>
      <c r="AH29" t="e">
        <f>VLOOKUP($D29,#REF!,36,0)</f>
        <v>#REF!</v>
      </c>
      <c r="AI29" t="e">
        <f>VLOOKUP($D29,#REF!,37,0)</f>
        <v>#REF!</v>
      </c>
      <c r="AJ29" t="e">
        <f>VLOOKUP($D29,#REF!,38,0)</f>
        <v>#REF!</v>
      </c>
      <c r="AL29" t="e">
        <f>VLOOKUP($D29,#REF!,39,0)</f>
        <v>#REF!</v>
      </c>
      <c r="AM29" t="e">
        <f>VLOOKUP($D29,#REF!,40,0)</f>
        <v>#REF!</v>
      </c>
      <c r="AN29" t="e">
        <f>VLOOKUP($D29,#REF!,41,0)</f>
        <v>#REF!</v>
      </c>
      <c r="AO29" t="e">
        <f>VLOOKUP($D29,#REF!,42,0)</f>
        <v>#REF!</v>
      </c>
      <c r="AP29" t="e">
        <f>VLOOKUP($D29,#REF!,43,0)</f>
        <v>#REF!</v>
      </c>
      <c r="AQ29" t="e">
        <f>VLOOKUP($D29,#REF!,44,0)</f>
        <v>#REF!</v>
      </c>
      <c r="AR29" t="e">
        <f>VLOOKUP($D29,#REF!,45,0)</f>
        <v>#REF!</v>
      </c>
      <c r="AS29" t="e">
        <f>VLOOKUP($D29,#REF!,46,0)</f>
        <v>#REF!</v>
      </c>
      <c r="AT29" t="e">
        <f>VLOOKUP($D29,#REF!,47,0)</f>
        <v>#REF!</v>
      </c>
      <c r="AU29" t="e">
        <f>VLOOKUP($D29,#REF!,48,0)</f>
        <v>#REF!</v>
      </c>
      <c r="AV29" t="e">
        <f>VLOOKUP($D29,#REF!,49,0)</f>
        <v>#REF!</v>
      </c>
    </row>
    <row r="30" spans="1:48" x14ac:dyDescent="0.25">
      <c r="A30" s="4" t="s">
        <v>298</v>
      </c>
      <c r="B30" s="4" t="s">
        <v>305</v>
      </c>
      <c r="C30" s="5" t="s">
        <v>306</v>
      </c>
      <c r="D30" t="str">
        <f t="shared" si="0"/>
        <v>BF Money Feltörekvő Piaci Részvény AlapBF Money Feltörekvő Piaci Részvény Alap U sorozatHU0000712997</v>
      </c>
      <c r="E30" t="e">
        <f>VLOOKUP($D30,#REF!,8,0)</f>
        <v>#REF!</v>
      </c>
      <c r="F30" t="e">
        <f>VLOOKUP($D30,#REF!,9,0)</f>
        <v>#REF!</v>
      </c>
      <c r="G30" t="e">
        <f>VLOOKUP($D30,#REF!,10,0)</f>
        <v>#REF!</v>
      </c>
      <c r="H30" t="e">
        <f>VLOOKUP($D30,#REF!,11,0)</f>
        <v>#REF!</v>
      </c>
      <c r="I30" t="e">
        <f>VLOOKUP($D30,#REF!,12,0)</f>
        <v>#REF!</v>
      </c>
      <c r="J30" t="e">
        <f>VLOOKUP($D30,#REF!,13,0)</f>
        <v>#REF!</v>
      </c>
      <c r="K30" t="e">
        <f>VLOOKUP($D30,#REF!,14,0)</f>
        <v>#REF!</v>
      </c>
      <c r="L30" t="e">
        <f>VLOOKUP($D30,#REF!,15,0)</f>
        <v>#REF!</v>
      </c>
      <c r="M30" t="e">
        <f>VLOOKUP($D30,#REF!,16,0)</f>
        <v>#REF!</v>
      </c>
      <c r="N30" t="e">
        <f>VLOOKUP($D30,#REF!,17,0)</f>
        <v>#REF!</v>
      </c>
      <c r="O30" t="e">
        <f>VLOOKUP($D30,#REF!,18,0)</f>
        <v>#REF!</v>
      </c>
      <c r="P30" t="e">
        <f>VLOOKUP($D30,#REF!,19,0)</f>
        <v>#REF!</v>
      </c>
      <c r="Q30" t="e">
        <f>VLOOKUP($D30,#REF!,20,0)</f>
        <v>#REF!</v>
      </c>
      <c r="R30" t="e">
        <f>VLOOKUP($D30,#REF!,21,0)</f>
        <v>#REF!</v>
      </c>
      <c r="S30" t="e">
        <f>VLOOKUP($D30,#REF!,22,0)</f>
        <v>#REF!</v>
      </c>
      <c r="T30" t="e">
        <f>VLOOKUP($D30,#REF!,23,0)</f>
        <v>#REF!</v>
      </c>
      <c r="U30" t="e">
        <f>VLOOKUP($D30,#REF!,24,0)</f>
        <v>#REF!</v>
      </c>
      <c r="V30" t="e">
        <f>VLOOKUP($D30,#REF!,25,0)</f>
        <v>#REF!</v>
      </c>
      <c r="W30" t="e">
        <f>VLOOKUP($D30,#REF!,26,0)</f>
        <v>#REF!</v>
      </c>
      <c r="X30" t="e">
        <f>VLOOKUP($D30,#REF!,27,0)</f>
        <v>#REF!</v>
      </c>
      <c r="Y30" t="e">
        <f>VLOOKUP($D30,#REF!,28,0)</f>
        <v>#REF!</v>
      </c>
      <c r="Z30" t="e">
        <f>VLOOKUP($D30,#REF!,29,0)</f>
        <v>#REF!</v>
      </c>
      <c r="AA30" t="e">
        <f>VLOOKUP($D30,#REF!,30,0)</f>
        <v>#REF!</v>
      </c>
      <c r="AB30" t="e">
        <f>VLOOKUP($D30,#REF!,31,0)</f>
        <v>#REF!</v>
      </c>
      <c r="AC30" t="e">
        <f>VLOOKUP($D30,#REF!,32,0)</f>
        <v>#REF!</v>
      </c>
      <c r="AD30" t="e">
        <f>VLOOKUP($D30,#REF!,33,0)</f>
        <v>#REF!</v>
      </c>
      <c r="AE30" t="e">
        <f>VLOOKUP($D30,#REF!,34,0)</f>
        <v>#REF!</v>
      </c>
      <c r="AG30" t="e">
        <f>VLOOKUP($D30,#REF!,35,0)</f>
        <v>#REF!</v>
      </c>
      <c r="AH30" t="e">
        <f>VLOOKUP($D30,#REF!,36,0)</f>
        <v>#REF!</v>
      </c>
      <c r="AI30" t="e">
        <f>VLOOKUP($D30,#REF!,37,0)</f>
        <v>#REF!</v>
      </c>
      <c r="AJ30" t="e">
        <f>VLOOKUP($D30,#REF!,38,0)</f>
        <v>#REF!</v>
      </c>
      <c r="AL30" t="e">
        <f>VLOOKUP($D30,#REF!,39,0)</f>
        <v>#REF!</v>
      </c>
      <c r="AM30" t="e">
        <f>VLOOKUP($D30,#REF!,40,0)</f>
        <v>#REF!</v>
      </c>
      <c r="AN30" t="e">
        <f>VLOOKUP($D30,#REF!,41,0)</f>
        <v>#REF!</v>
      </c>
      <c r="AO30" t="e">
        <f>VLOOKUP($D30,#REF!,42,0)</f>
        <v>#REF!</v>
      </c>
      <c r="AP30" t="e">
        <f>VLOOKUP($D30,#REF!,43,0)</f>
        <v>#REF!</v>
      </c>
      <c r="AQ30" t="e">
        <f>VLOOKUP($D30,#REF!,44,0)</f>
        <v>#REF!</v>
      </c>
      <c r="AR30" t="e">
        <f>VLOOKUP($D30,#REF!,45,0)</f>
        <v>#REF!</v>
      </c>
      <c r="AS30" t="e">
        <f>VLOOKUP($D30,#REF!,46,0)</f>
        <v>#REF!</v>
      </c>
      <c r="AT30" t="e">
        <f>VLOOKUP($D30,#REF!,47,0)</f>
        <v>#REF!</v>
      </c>
      <c r="AU30" t="e">
        <f>VLOOKUP($D30,#REF!,48,0)</f>
        <v>#REF!</v>
      </c>
      <c r="AV30" t="e">
        <f>VLOOKUP($D30,#REF!,49,0)</f>
        <v>#REF!</v>
      </c>
    </row>
    <row r="31" spans="1:48" x14ac:dyDescent="0.25">
      <c r="A31" s="4" t="s">
        <v>373</v>
      </c>
      <c r="B31" s="4" t="s">
        <v>376</v>
      </c>
      <c r="C31" s="5" t="s">
        <v>377</v>
      </c>
      <c r="D31" t="str">
        <f t="shared" si="0"/>
        <v>Budapest Kötvény AlapBudapest Kötvény Alap U sorozatHU0000712930</v>
      </c>
      <c r="E31" t="e">
        <f>VLOOKUP($D31,#REF!,8,0)</f>
        <v>#REF!</v>
      </c>
      <c r="F31" t="e">
        <f>VLOOKUP($D31,#REF!,9,0)</f>
        <v>#REF!</v>
      </c>
      <c r="G31" t="e">
        <f>VLOOKUP($D31,#REF!,10,0)</f>
        <v>#REF!</v>
      </c>
      <c r="H31" t="e">
        <f>VLOOKUP($D31,#REF!,11,0)</f>
        <v>#REF!</v>
      </c>
      <c r="I31" t="e">
        <f>VLOOKUP($D31,#REF!,12,0)</f>
        <v>#REF!</v>
      </c>
      <c r="J31" t="e">
        <f>VLOOKUP($D31,#REF!,13,0)</f>
        <v>#REF!</v>
      </c>
      <c r="K31" t="e">
        <f>VLOOKUP($D31,#REF!,14,0)</f>
        <v>#REF!</v>
      </c>
      <c r="L31" t="e">
        <f>VLOOKUP($D31,#REF!,15,0)</f>
        <v>#REF!</v>
      </c>
      <c r="M31" t="e">
        <f>VLOOKUP($D31,#REF!,16,0)</f>
        <v>#REF!</v>
      </c>
      <c r="N31" t="e">
        <f>VLOOKUP($D31,#REF!,17,0)</f>
        <v>#REF!</v>
      </c>
      <c r="O31" t="e">
        <f>VLOOKUP($D31,#REF!,18,0)</f>
        <v>#REF!</v>
      </c>
      <c r="P31" t="e">
        <f>VLOOKUP($D31,#REF!,19,0)</f>
        <v>#REF!</v>
      </c>
      <c r="Q31" t="e">
        <f>VLOOKUP($D31,#REF!,20,0)</f>
        <v>#REF!</v>
      </c>
      <c r="R31" t="e">
        <f>VLOOKUP($D31,#REF!,21,0)</f>
        <v>#REF!</v>
      </c>
      <c r="S31" t="e">
        <f>VLOOKUP($D31,#REF!,22,0)</f>
        <v>#REF!</v>
      </c>
      <c r="T31" t="e">
        <f>VLOOKUP($D31,#REF!,23,0)</f>
        <v>#REF!</v>
      </c>
      <c r="U31" t="e">
        <f>VLOOKUP($D31,#REF!,24,0)</f>
        <v>#REF!</v>
      </c>
      <c r="V31" t="e">
        <f>VLOOKUP($D31,#REF!,25,0)</f>
        <v>#REF!</v>
      </c>
      <c r="W31" t="e">
        <f>VLOOKUP($D31,#REF!,26,0)</f>
        <v>#REF!</v>
      </c>
      <c r="X31" t="e">
        <f>VLOOKUP($D31,#REF!,27,0)</f>
        <v>#REF!</v>
      </c>
      <c r="Y31" t="e">
        <f>VLOOKUP($D31,#REF!,28,0)</f>
        <v>#REF!</v>
      </c>
      <c r="Z31" t="e">
        <f>VLOOKUP($D31,#REF!,29,0)</f>
        <v>#REF!</v>
      </c>
      <c r="AA31" t="e">
        <f>VLOOKUP($D31,#REF!,30,0)</f>
        <v>#REF!</v>
      </c>
      <c r="AB31" t="e">
        <f>VLOOKUP($D31,#REF!,31,0)</f>
        <v>#REF!</v>
      </c>
      <c r="AC31" t="e">
        <f>VLOOKUP($D31,#REF!,32,0)</f>
        <v>#REF!</v>
      </c>
      <c r="AD31" t="e">
        <f>VLOOKUP($D31,#REF!,33,0)</f>
        <v>#REF!</v>
      </c>
      <c r="AE31" t="e">
        <f>VLOOKUP($D31,#REF!,34,0)</f>
        <v>#REF!</v>
      </c>
      <c r="AG31" t="e">
        <f>VLOOKUP($D31,#REF!,35,0)</f>
        <v>#REF!</v>
      </c>
      <c r="AH31" t="e">
        <f>VLOOKUP($D31,#REF!,36,0)</f>
        <v>#REF!</v>
      </c>
      <c r="AI31" t="e">
        <f>VLOOKUP($D31,#REF!,37,0)</f>
        <v>#REF!</v>
      </c>
      <c r="AJ31" t="e">
        <f>VLOOKUP($D31,#REF!,38,0)</f>
        <v>#REF!</v>
      </c>
      <c r="AL31" t="e">
        <f>VLOOKUP($D31,#REF!,39,0)</f>
        <v>#REF!</v>
      </c>
      <c r="AM31" t="e">
        <f>VLOOKUP($D31,#REF!,40,0)</f>
        <v>#REF!</v>
      </c>
      <c r="AN31" t="e">
        <f>VLOOKUP($D31,#REF!,41,0)</f>
        <v>#REF!</v>
      </c>
      <c r="AO31" t="e">
        <f>VLOOKUP($D31,#REF!,42,0)</f>
        <v>#REF!</v>
      </c>
      <c r="AP31" t="e">
        <f>VLOOKUP($D31,#REF!,43,0)</f>
        <v>#REF!</v>
      </c>
      <c r="AQ31" t="e">
        <f>VLOOKUP($D31,#REF!,44,0)</f>
        <v>#REF!</v>
      </c>
      <c r="AR31" t="e">
        <f>VLOOKUP($D31,#REF!,45,0)</f>
        <v>#REF!</v>
      </c>
      <c r="AS31" t="e">
        <f>VLOOKUP($D31,#REF!,46,0)</f>
        <v>#REF!</v>
      </c>
      <c r="AT31" t="e">
        <f>VLOOKUP($D31,#REF!,47,0)</f>
        <v>#REF!</v>
      </c>
      <c r="AU31" t="e">
        <f>VLOOKUP($D31,#REF!,48,0)</f>
        <v>#REF!</v>
      </c>
      <c r="AV31" t="e">
        <f>VLOOKUP($D31,#REF!,49,0)</f>
        <v>#REF!</v>
      </c>
    </row>
    <row r="32" spans="1:48" x14ac:dyDescent="0.25">
      <c r="A32" s="4" t="s">
        <v>280</v>
      </c>
      <c r="B32" s="4" t="s">
        <v>285</v>
      </c>
      <c r="C32" s="5" t="s">
        <v>286</v>
      </c>
      <c r="D32" t="str">
        <f t="shared" si="0"/>
        <v>BF Money Fejlett Piaci Részvény AlapBF Money Fejlett Piaci Részvény Alap U sorozatHU0000713003</v>
      </c>
      <c r="E32" t="e">
        <f>VLOOKUP($D32,#REF!,8,0)</f>
        <v>#REF!</v>
      </c>
      <c r="F32" t="e">
        <f>VLOOKUP($D32,#REF!,9,0)</f>
        <v>#REF!</v>
      </c>
      <c r="G32" t="e">
        <f>VLOOKUP($D32,#REF!,10,0)</f>
        <v>#REF!</v>
      </c>
      <c r="H32" t="e">
        <f>VLOOKUP($D32,#REF!,11,0)</f>
        <v>#REF!</v>
      </c>
      <c r="I32" t="e">
        <f>VLOOKUP($D32,#REF!,12,0)</f>
        <v>#REF!</v>
      </c>
      <c r="J32" t="e">
        <f>VLOOKUP($D32,#REF!,13,0)</f>
        <v>#REF!</v>
      </c>
      <c r="K32" t="e">
        <f>VLOOKUP($D32,#REF!,14,0)</f>
        <v>#REF!</v>
      </c>
      <c r="L32" t="e">
        <f>VLOOKUP($D32,#REF!,15,0)</f>
        <v>#REF!</v>
      </c>
      <c r="M32" t="e">
        <f>VLOOKUP($D32,#REF!,16,0)</f>
        <v>#REF!</v>
      </c>
      <c r="N32" t="e">
        <f>VLOOKUP($D32,#REF!,17,0)</f>
        <v>#REF!</v>
      </c>
      <c r="O32" t="e">
        <f>VLOOKUP($D32,#REF!,18,0)</f>
        <v>#REF!</v>
      </c>
      <c r="P32" t="e">
        <f>VLOOKUP($D32,#REF!,19,0)</f>
        <v>#REF!</v>
      </c>
      <c r="Q32" t="e">
        <f>VLOOKUP($D32,#REF!,20,0)</f>
        <v>#REF!</v>
      </c>
      <c r="R32" t="e">
        <f>VLOOKUP($D32,#REF!,21,0)</f>
        <v>#REF!</v>
      </c>
      <c r="S32" t="e">
        <f>VLOOKUP($D32,#REF!,22,0)</f>
        <v>#REF!</v>
      </c>
      <c r="T32" t="e">
        <f>VLOOKUP($D32,#REF!,23,0)</f>
        <v>#REF!</v>
      </c>
      <c r="U32" t="e">
        <f>VLOOKUP($D32,#REF!,24,0)</f>
        <v>#REF!</v>
      </c>
      <c r="V32" t="e">
        <f>VLOOKUP($D32,#REF!,25,0)</f>
        <v>#REF!</v>
      </c>
      <c r="W32" t="e">
        <f>VLOOKUP($D32,#REF!,26,0)</f>
        <v>#REF!</v>
      </c>
      <c r="X32" t="e">
        <f>VLOOKUP($D32,#REF!,27,0)</f>
        <v>#REF!</v>
      </c>
      <c r="Y32" t="e">
        <f>VLOOKUP($D32,#REF!,28,0)</f>
        <v>#REF!</v>
      </c>
      <c r="Z32" t="e">
        <f>VLOOKUP($D32,#REF!,29,0)</f>
        <v>#REF!</v>
      </c>
      <c r="AA32" t="e">
        <f>VLOOKUP($D32,#REF!,30,0)</f>
        <v>#REF!</v>
      </c>
      <c r="AB32" t="e">
        <f>VLOOKUP($D32,#REF!,31,0)</f>
        <v>#REF!</v>
      </c>
      <c r="AC32" t="e">
        <f>VLOOKUP($D32,#REF!,32,0)</f>
        <v>#REF!</v>
      </c>
      <c r="AD32" t="e">
        <f>VLOOKUP($D32,#REF!,33,0)</f>
        <v>#REF!</v>
      </c>
      <c r="AE32" t="e">
        <f>VLOOKUP($D32,#REF!,34,0)</f>
        <v>#REF!</v>
      </c>
      <c r="AG32" t="e">
        <f>VLOOKUP($D32,#REF!,35,0)</f>
        <v>#REF!</v>
      </c>
      <c r="AH32" t="e">
        <f>VLOOKUP($D32,#REF!,36,0)</f>
        <v>#REF!</v>
      </c>
      <c r="AI32" t="e">
        <f>VLOOKUP($D32,#REF!,37,0)</f>
        <v>#REF!</v>
      </c>
      <c r="AJ32" t="e">
        <f>VLOOKUP($D32,#REF!,38,0)</f>
        <v>#REF!</v>
      </c>
      <c r="AL32" t="e">
        <f>VLOOKUP($D32,#REF!,39,0)</f>
        <v>#REF!</v>
      </c>
      <c r="AM32" t="e">
        <f>VLOOKUP($D32,#REF!,40,0)</f>
        <v>#REF!</v>
      </c>
      <c r="AN32" t="e">
        <f>VLOOKUP($D32,#REF!,41,0)</f>
        <v>#REF!</v>
      </c>
      <c r="AO32" t="e">
        <f>VLOOKUP($D32,#REF!,42,0)</f>
        <v>#REF!</v>
      </c>
      <c r="AP32" t="e">
        <f>VLOOKUP($D32,#REF!,43,0)</f>
        <v>#REF!</v>
      </c>
      <c r="AQ32" t="e">
        <f>VLOOKUP($D32,#REF!,44,0)</f>
        <v>#REF!</v>
      </c>
      <c r="AR32" t="e">
        <f>VLOOKUP($D32,#REF!,45,0)</f>
        <v>#REF!</v>
      </c>
      <c r="AS32" t="e">
        <f>VLOOKUP($D32,#REF!,46,0)</f>
        <v>#REF!</v>
      </c>
      <c r="AT32" t="e">
        <f>VLOOKUP($D32,#REF!,47,0)</f>
        <v>#REF!</v>
      </c>
      <c r="AU32" t="e">
        <f>VLOOKUP($D32,#REF!,48,0)</f>
        <v>#REF!</v>
      </c>
      <c r="AV32" t="e">
        <f>VLOOKUP($D32,#REF!,49,0)</f>
        <v>#REF!</v>
      </c>
    </row>
    <row r="33" spans="1:48" x14ac:dyDescent="0.25">
      <c r="A33" s="4" t="s">
        <v>307</v>
      </c>
      <c r="B33" s="4" t="s">
        <v>316</v>
      </c>
      <c r="C33" s="5" t="s">
        <v>317</v>
      </c>
      <c r="D33" t="str">
        <f t="shared" si="0"/>
        <v>BF Money Közép-Európai Részvény AlapBF Money Köz-Eu Részvény Alap U SorozatHU0000712971</v>
      </c>
      <c r="E33" t="e">
        <f>VLOOKUP($D33,#REF!,8,0)</f>
        <v>#REF!</v>
      </c>
      <c r="F33" t="e">
        <f>VLOOKUP($D33,#REF!,9,0)</f>
        <v>#REF!</v>
      </c>
      <c r="G33" t="e">
        <f>VLOOKUP($D33,#REF!,10,0)</f>
        <v>#REF!</v>
      </c>
      <c r="H33" t="e">
        <f>VLOOKUP($D33,#REF!,11,0)</f>
        <v>#REF!</v>
      </c>
      <c r="I33" t="e">
        <f>VLOOKUP($D33,#REF!,12,0)</f>
        <v>#REF!</v>
      </c>
      <c r="J33" t="e">
        <f>VLOOKUP($D33,#REF!,13,0)</f>
        <v>#REF!</v>
      </c>
      <c r="K33" t="e">
        <f>VLOOKUP($D33,#REF!,14,0)</f>
        <v>#REF!</v>
      </c>
      <c r="L33" t="e">
        <f>VLOOKUP($D33,#REF!,15,0)</f>
        <v>#REF!</v>
      </c>
      <c r="M33" t="e">
        <f>VLOOKUP($D33,#REF!,16,0)</f>
        <v>#REF!</v>
      </c>
      <c r="N33" t="e">
        <f>VLOOKUP($D33,#REF!,17,0)</f>
        <v>#REF!</v>
      </c>
      <c r="O33" t="e">
        <f>VLOOKUP($D33,#REF!,18,0)</f>
        <v>#REF!</v>
      </c>
      <c r="P33" t="e">
        <f>VLOOKUP($D33,#REF!,19,0)</f>
        <v>#REF!</v>
      </c>
      <c r="Q33" t="e">
        <f>VLOOKUP($D33,#REF!,20,0)</f>
        <v>#REF!</v>
      </c>
      <c r="R33" t="e">
        <f>VLOOKUP($D33,#REF!,21,0)</f>
        <v>#REF!</v>
      </c>
      <c r="S33" t="e">
        <f>VLOOKUP($D33,#REF!,22,0)</f>
        <v>#REF!</v>
      </c>
      <c r="T33" t="e">
        <f>VLOOKUP($D33,#REF!,23,0)</f>
        <v>#REF!</v>
      </c>
      <c r="U33" t="e">
        <f>VLOOKUP($D33,#REF!,24,0)</f>
        <v>#REF!</v>
      </c>
      <c r="V33" t="e">
        <f>VLOOKUP($D33,#REF!,25,0)</f>
        <v>#REF!</v>
      </c>
      <c r="W33" t="e">
        <f>VLOOKUP($D33,#REF!,26,0)</f>
        <v>#REF!</v>
      </c>
      <c r="X33" t="e">
        <f>VLOOKUP($D33,#REF!,27,0)</f>
        <v>#REF!</v>
      </c>
      <c r="Y33" t="e">
        <f>VLOOKUP($D33,#REF!,28,0)</f>
        <v>#REF!</v>
      </c>
      <c r="Z33" t="e">
        <f>VLOOKUP($D33,#REF!,29,0)</f>
        <v>#REF!</v>
      </c>
      <c r="AA33" t="e">
        <f>VLOOKUP($D33,#REF!,30,0)</f>
        <v>#REF!</v>
      </c>
      <c r="AB33" t="e">
        <f>VLOOKUP($D33,#REF!,31,0)</f>
        <v>#REF!</v>
      </c>
      <c r="AC33" t="e">
        <f>VLOOKUP($D33,#REF!,32,0)</f>
        <v>#REF!</v>
      </c>
      <c r="AD33" t="e">
        <f>VLOOKUP($D33,#REF!,33,0)</f>
        <v>#REF!</v>
      </c>
      <c r="AE33" t="e">
        <f>VLOOKUP($D33,#REF!,34,0)</f>
        <v>#REF!</v>
      </c>
      <c r="AG33" t="e">
        <f>VLOOKUP($D33,#REF!,35,0)</f>
        <v>#REF!</v>
      </c>
      <c r="AH33" t="e">
        <f>VLOOKUP($D33,#REF!,36,0)</f>
        <v>#REF!</v>
      </c>
      <c r="AI33" t="e">
        <f>VLOOKUP($D33,#REF!,37,0)</f>
        <v>#REF!</v>
      </c>
      <c r="AJ33" t="e">
        <f>VLOOKUP($D33,#REF!,38,0)</f>
        <v>#REF!</v>
      </c>
      <c r="AL33" t="e">
        <f>VLOOKUP($D33,#REF!,39,0)</f>
        <v>#REF!</v>
      </c>
      <c r="AM33" t="e">
        <f>VLOOKUP($D33,#REF!,40,0)</f>
        <v>#REF!</v>
      </c>
      <c r="AN33" t="e">
        <f>VLOOKUP($D33,#REF!,41,0)</f>
        <v>#REF!</v>
      </c>
      <c r="AO33" t="e">
        <f>VLOOKUP($D33,#REF!,42,0)</f>
        <v>#REF!</v>
      </c>
      <c r="AP33" t="e">
        <f>VLOOKUP($D33,#REF!,43,0)</f>
        <v>#REF!</v>
      </c>
      <c r="AQ33" t="e">
        <f>VLOOKUP($D33,#REF!,44,0)</f>
        <v>#REF!</v>
      </c>
      <c r="AR33" t="e">
        <f>VLOOKUP($D33,#REF!,45,0)</f>
        <v>#REF!</v>
      </c>
      <c r="AS33" t="e">
        <f>VLOOKUP($D33,#REF!,46,0)</f>
        <v>#REF!</v>
      </c>
      <c r="AT33" t="e">
        <f>VLOOKUP($D33,#REF!,47,0)</f>
        <v>#REF!</v>
      </c>
      <c r="AU33" t="e">
        <f>VLOOKUP($D33,#REF!,48,0)</f>
        <v>#REF!</v>
      </c>
      <c r="AV33" t="e">
        <f>VLOOKUP($D33,#REF!,49,0)</f>
        <v>#REF!</v>
      </c>
    </row>
    <row r="34" spans="1:48" x14ac:dyDescent="0.25">
      <c r="A34" s="4" t="s">
        <v>331</v>
      </c>
      <c r="B34" s="4" t="s">
        <v>334</v>
      </c>
      <c r="C34" s="5" t="s">
        <v>332</v>
      </c>
      <c r="D34" t="str">
        <f t="shared" si="0"/>
        <v>Budapest Arany Alapok AlapjaBudapest Arany Alapok Alapja A sorozatHU0000709290</v>
      </c>
      <c r="E34" t="e">
        <f>VLOOKUP($D34,#REF!,8,0)</f>
        <v>#REF!</v>
      </c>
      <c r="F34" t="e">
        <f>VLOOKUP($D34,#REF!,9,0)</f>
        <v>#REF!</v>
      </c>
      <c r="G34" t="e">
        <f>VLOOKUP($D34,#REF!,10,0)</f>
        <v>#REF!</v>
      </c>
      <c r="H34" t="e">
        <f>VLOOKUP($D34,#REF!,11,0)</f>
        <v>#REF!</v>
      </c>
      <c r="I34" t="e">
        <f>VLOOKUP($D34,#REF!,12,0)</f>
        <v>#REF!</v>
      </c>
      <c r="J34" t="e">
        <f>VLOOKUP($D34,#REF!,13,0)</f>
        <v>#REF!</v>
      </c>
      <c r="K34" t="e">
        <f>VLOOKUP($D34,#REF!,14,0)</f>
        <v>#REF!</v>
      </c>
      <c r="L34" t="e">
        <f>VLOOKUP($D34,#REF!,15,0)</f>
        <v>#REF!</v>
      </c>
      <c r="M34" t="e">
        <f>VLOOKUP($D34,#REF!,16,0)</f>
        <v>#REF!</v>
      </c>
      <c r="N34" t="e">
        <f>VLOOKUP($D34,#REF!,17,0)</f>
        <v>#REF!</v>
      </c>
      <c r="O34" t="e">
        <f>VLOOKUP($D34,#REF!,18,0)</f>
        <v>#REF!</v>
      </c>
      <c r="P34" t="e">
        <f>VLOOKUP($D34,#REF!,19,0)</f>
        <v>#REF!</v>
      </c>
      <c r="Q34" t="e">
        <f>VLOOKUP($D34,#REF!,20,0)</f>
        <v>#REF!</v>
      </c>
      <c r="R34" t="e">
        <f>VLOOKUP($D34,#REF!,21,0)</f>
        <v>#REF!</v>
      </c>
      <c r="S34" t="e">
        <f>VLOOKUP($D34,#REF!,22,0)</f>
        <v>#REF!</v>
      </c>
      <c r="T34" t="e">
        <f>VLOOKUP($D34,#REF!,23,0)</f>
        <v>#REF!</v>
      </c>
      <c r="U34" t="e">
        <f>VLOOKUP($D34,#REF!,24,0)</f>
        <v>#REF!</v>
      </c>
      <c r="V34" t="e">
        <f>VLOOKUP($D34,#REF!,25,0)</f>
        <v>#REF!</v>
      </c>
      <c r="W34" t="e">
        <f>VLOOKUP($D34,#REF!,26,0)</f>
        <v>#REF!</v>
      </c>
      <c r="X34" t="e">
        <f>VLOOKUP($D34,#REF!,27,0)</f>
        <v>#REF!</v>
      </c>
      <c r="Y34" t="e">
        <f>VLOOKUP($D34,#REF!,28,0)</f>
        <v>#REF!</v>
      </c>
      <c r="Z34" t="e">
        <f>VLOOKUP($D34,#REF!,29,0)</f>
        <v>#REF!</v>
      </c>
      <c r="AA34" t="e">
        <f>VLOOKUP($D34,#REF!,30,0)</f>
        <v>#REF!</v>
      </c>
      <c r="AB34" t="e">
        <f>VLOOKUP($D34,#REF!,31,0)</f>
        <v>#REF!</v>
      </c>
      <c r="AC34" t="e">
        <f>VLOOKUP($D34,#REF!,32,0)</f>
        <v>#REF!</v>
      </c>
      <c r="AD34" t="e">
        <f>VLOOKUP($D34,#REF!,33,0)</f>
        <v>#REF!</v>
      </c>
      <c r="AE34" t="e">
        <f>VLOOKUP($D34,#REF!,34,0)</f>
        <v>#REF!</v>
      </c>
      <c r="AG34" t="e">
        <f>VLOOKUP($D34,#REF!,35,0)</f>
        <v>#REF!</v>
      </c>
      <c r="AH34" t="e">
        <f>VLOOKUP($D34,#REF!,36,0)</f>
        <v>#REF!</v>
      </c>
      <c r="AI34" t="e">
        <f>VLOOKUP($D34,#REF!,37,0)</f>
        <v>#REF!</v>
      </c>
      <c r="AJ34" t="e">
        <f>VLOOKUP($D34,#REF!,38,0)</f>
        <v>#REF!</v>
      </c>
      <c r="AL34" t="e">
        <f>VLOOKUP($D34,#REF!,39,0)</f>
        <v>#REF!</v>
      </c>
      <c r="AM34" t="e">
        <f>VLOOKUP($D34,#REF!,40,0)</f>
        <v>#REF!</v>
      </c>
      <c r="AN34" t="e">
        <f>VLOOKUP($D34,#REF!,41,0)</f>
        <v>#REF!</v>
      </c>
      <c r="AO34" t="e">
        <f>VLOOKUP($D34,#REF!,42,0)</f>
        <v>#REF!</v>
      </c>
      <c r="AP34" t="e">
        <f>VLOOKUP($D34,#REF!,43,0)</f>
        <v>#REF!</v>
      </c>
      <c r="AQ34" t="e">
        <f>VLOOKUP($D34,#REF!,44,0)</f>
        <v>#REF!</v>
      </c>
      <c r="AR34" t="e">
        <f>VLOOKUP($D34,#REF!,45,0)</f>
        <v>#REF!</v>
      </c>
      <c r="AS34" t="e">
        <f>VLOOKUP($D34,#REF!,46,0)</f>
        <v>#REF!</v>
      </c>
      <c r="AT34" t="e">
        <f>VLOOKUP($D34,#REF!,47,0)</f>
        <v>#REF!</v>
      </c>
      <c r="AU34" t="e">
        <f>VLOOKUP($D34,#REF!,48,0)</f>
        <v>#REF!</v>
      </c>
      <c r="AV34" t="e">
        <f>VLOOKUP($D34,#REF!,49,0)</f>
        <v>#REF!</v>
      </c>
    </row>
    <row r="35" spans="1:48" x14ac:dyDescent="0.25">
      <c r="A35" s="4" t="s">
        <v>339</v>
      </c>
      <c r="B35" s="4" t="s">
        <v>342</v>
      </c>
      <c r="C35" s="5" t="s">
        <v>340</v>
      </c>
      <c r="D35" t="str">
        <f t="shared" si="0"/>
        <v>Budapest Bonitas AlapBudapest Bonitas Alap A sorozatHU0000702725</v>
      </c>
      <c r="E35" t="e">
        <f>VLOOKUP($D35,#REF!,8,0)</f>
        <v>#REF!</v>
      </c>
      <c r="F35" t="e">
        <f>VLOOKUP($D35,#REF!,9,0)</f>
        <v>#REF!</v>
      </c>
      <c r="G35" t="e">
        <f>VLOOKUP($D35,#REF!,10,0)</f>
        <v>#REF!</v>
      </c>
      <c r="H35" t="e">
        <f>VLOOKUP($D35,#REF!,11,0)</f>
        <v>#REF!</v>
      </c>
      <c r="I35" t="e">
        <f>VLOOKUP($D35,#REF!,12,0)</f>
        <v>#REF!</v>
      </c>
      <c r="J35" t="e">
        <f>VLOOKUP($D35,#REF!,13,0)</f>
        <v>#REF!</v>
      </c>
      <c r="K35" t="e">
        <f>VLOOKUP($D35,#REF!,14,0)</f>
        <v>#REF!</v>
      </c>
      <c r="L35" t="e">
        <f>VLOOKUP($D35,#REF!,15,0)</f>
        <v>#REF!</v>
      </c>
      <c r="M35" t="e">
        <f>VLOOKUP($D35,#REF!,16,0)</f>
        <v>#REF!</v>
      </c>
      <c r="N35" t="e">
        <f>VLOOKUP($D35,#REF!,17,0)</f>
        <v>#REF!</v>
      </c>
      <c r="O35" t="e">
        <f>VLOOKUP($D35,#REF!,18,0)</f>
        <v>#REF!</v>
      </c>
      <c r="P35" t="e">
        <f>VLOOKUP($D35,#REF!,19,0)</f>
        <v>#REF!</v>
      </c>
      <c r="Q35" t="e">
        <f>VLOOKUP($D35,#REF!,20,0)</f>
        <v>#REF!</v>
      </c>
      <c r="R35" t="e">
        <f>VLOOKUP($D35,#REF!,21,0)</f>
        <v>#REF!</v>
      </c>
      <c r="S35" t="e">
        <f>VLOOKUP($D35,#REF!,22,0)</f>
        <v>#REF!</v>
      </c>
      <c r="T35" t="e">
        <f>VLOOKUP($D35,#REF!,23,0)</f>
        <v>#REF!</v>
      </c>
      <c r="U35" t="e">
        <f>VLOOKUP($D35,#REF!,24,0)</f>
        <v>#REF!</v>
      </c>
      <c r="V35" t="e">
        <f>VLOOKUP($D35,#REF!,25,0)</f>
        <v>#REF!</v>
      </c>
      <c r="W35" t="e">
        <f>VLOOKUP($D35,#REF!,26,0)</f>
        <v>#REF!</v>
      </c>
      <c r="X35" t="e">
        <f>VLOOKUP($D35,#REF!,27,0)</f>
        <v>#REF!</v>
      </c>
      <c r="Y35" t="e">
        <f>VLOOKUP($D35,#REF!,28,0)</f>
        <v>#REF!</v>
      </c>
      <c r="Z35" t="e">
        <f>VLOOKUP($D35,#REF!,29,0)</f>
        <v>#REF!</v>
      </c>
      <c r="AA35" t="e">
        <f>VLOOKUP($D35,#REF!,30,0)</f>
        <v>#REF!</v>
      </c>
      <c r="AB35" t="e">
        <f>VLOOKUP($D35,#REF!,31,0)</f>
        <v>#REF!</v>
      </c>
      <c r="AC35" t="e">
        <f>VLOOKUP($D35,#REF!,32,0)</f>
        <v>#REF!</v>
      </c>
      <c r="AD35" t="e">
        <f>VLOOKUP($D35,#REF!,33,0)</f>
        <v>#REF!</v>
      </c>
      <c r="AE35" t="e">
        <f>VLOOKUP($D35,#REF!,34,0)</f>
        <v>#REF!</v>
      </c>
      <c r="AG35" t="e">
        <f>VLOOKUP($D35,#REF!,35,0)</f>
        <v>#REF!</v>
      </c>
      <c r="AH35" t="e">
        <f>VLOOKUP($D35,#REF!,36,0)</f>
        <v>#REF!</v>
      </c>
      <c r="AI35" t="e">
        <f>VLOOKUP($D35,#REF!,37,0)</f>
        <v>#REF!</v>
      </c>
      <c r="AJ35" t="e">
        <f>VLOOKUP($D35,#REF!,38,0)</f>
        <v>#REF!</v>
      </c>
      <c r="AL35" t="e">
        <f>VLOOKUP($D35,#REF!,39,0)</f>
        <v>#REF!</v>
      </c>
      <c r="AM35" t="e">
        <f>VLOOKUP($D35,#REF!,40,0)</f>
        <v>#REF!</v>
      </c>
      <c r="AN35" t="e">
        <f>VLOOKUP($D35,#REF!,41,0)</f>
        <v>#REF!</v>
      </c>
      <c r="AO35" t="e">
        <f>VLOOKUP($D35,#REF!,42,0)</f>
        <v>#REF!</v>
      </c>
      <c r="AP35" t="e">
        <f>VLOOKUP($D35,#REF!,43,0)</f>
        <v>#REF!</v>
      </c>
      <c r="AQ35" t="e">
        <f>VLOOKUP($D35,#REF!,44,0)</f>
        <v>#REF!</v>
      </c>
      <c r="AR35" t="e">
        <f>VLOOKUP($D35,#REF!,45,0)</f>
        <v>#REF!</v>
      </c>
      <c r="AS35" t="e">
        <f>VLOOKUP($D35,#REF!,46,0)</f>
        <v>#REF!</v>
      </c>
      <c r="AT35" t="e">
        <f>VLOOKUP($D35,#REF!,47,0)</f>
        <v>#REF!</v>
      </c>
      <c r="AU35" t="e">
        <f>VLOOKUP($D35,#REF!,48,0)</f>
        <v>#REF!</v>
      </c>
      <c r="AV35" t="e">
        <f>VLOOKUP($D35,#REF!,49,0)</f>
        <v>#REF!</v>
      </c>
    </row>
    <row r="36" spans="1:48" x14ac:dyDescent="0.25">
      <c r="A36" s="4" t="s">
        <v>356</v>
      </c>
      <c r="B36" s="4" t="s">
        <v>363</v>
      </c>
      <c r="C36" s="5" t="s">
        <v>364</v>
      </c>
      <c r="D36" t="str">
        <f t="shared" si="0"/>
        <v>Budapest Euró Rövid Kötvény AlapBudapest Euró Rövid Kötvény U SorozatHU0000712948</v>
      </c>
      <c r="E36" t="e">
        <f>VLOOKUP($D36,#REF!,8,0)</f>
        <v>#REF!</v>
      </c>
      <c r="F36" t="e">
        <f>VLOOKUP($D36,#REF!,9,0)</f>
        <v>#REF!</v>
      </c>
      <c r="G36" t="e">
        <f>VLOOKUP($D36,#REF!,10,0)</f>
        <v>#REF!</v>
      </c>
      <c r="H36" t="e">
        <f>VLOOKUP($D36,#REF!,11,0)</f>
        <v>#REF!</v>
      </c>
      <c r="I36" t="e">
        <f>VLOOKUP($D36,#REF!,12,0)</f>
        <v>#REF!</v>
      </c>
      <c r="J36" t="e">
        <f>VLOOKUP($D36,#REF!,13,0)</f>
        <v>#REF!</v>
      </c>
      <c r="K36" t="e">
        <f>VLOOKUP($D36,#REF!,14,0)</f>
        <v>#REF!</v>
      </c>
      <c r="L36" t="e">
        <f>VLOOKUP($D36,#REF!,15,0)</f>
        <v>#REF!</v>
      </c>
      <c r="M36" t="e">
        <f>VLOOKUP($D36,#REF!,16,0)</f>
        <v>#REF!</v>
      </c>
      <c r="N36" t="e">
        <f>VLOOKUP($D36,#REF!,17,0)</f>
        <v>#REF!</v>
      </c>
      <c r="O36" t="e">
        <f>VLOOKUP($D36,#REF!,18,0)</f>
        <v>#REF!</v>
      </c>
      <c r="P36" t="e">
        <f>VLOOKUP($D36,#REF!,19,0)</f>
        <v>#REF!</v>
      </c>
      <c r="Q36" t="e">
        <f>VLOOKUP($D36,#REF!,20,0)</f>
        <v>#REF!</v>
      </c>
      <c r="R36" t="e">
        <f>VLOOKUP($D36,#REF!,21,0)</f>
        <v>#REF!</v>
      </c>
      <c r="S36" t="e">
        <f>VLOOKUP($D36,#REF!,22,0)</f>
        <v>#REF!</v>
      </c>
      <c r="T36" t="e">
        <f>VLOOKUP($D36,#REF!,23,0)</f>
        <v>#REF!</v>
      </c>
      <c r="U36" t="e">
        <f>VLOOKUP($D36,#REF!,24,0)</f>
        <v>#REF!</v>
      </c>
      <c r="V36" t="e">
        <f>VLOOKUP($D36,#REF!,25,0)</f>
        <v>#REF!</v>
      </c>
      <c r="W36" t="e">
        <f>VLOOKUP($D36,#REF!,26,0)</f>
        <v>#REF!</v>
      </c>
      <c r="X36" t="e">
        <f>VLOOKUP($D36,#REF!,27,0)</f>
        <v>#REF!</v>
      </c>
      <c r="Y36" t="e">
        <f>VLOOKUP($D36,#REF!,28,0)</f>
        <v>#REF!</v>
      </c>
      <c r="Z36" t="e">
        <f>VLOOKUP($D36,#REF!,29,0)</f>
        <v>#REF!</v>
      </c>
      <c r="AA36" t="e">
        <f>VLOOKUP($D36,#REF!,30,0)</f>
        <v>#REF!</v>
      </c>
      <c r="AB36" t="e">
        <f>VLOOKUP($D36,#REF!,31,0)</f>
        <v>#REF!</v>
      </c>
      <c r="AC36" t="e">
        <f>VLOOKUP($D36,#REF!,32,0)</f>
        <v>#REF!</v>
      </c>
      <c r="AD36" t="e">
        <f>VLOOKUP($D36,#REF!,33,0)</f>
        <v>#REF!</v>
      </c>
      <c r="AE36" t="e">
        <f>VLOOKUP($D36,#REF!,34,0)</f>
        <v>#REF!</v>
      </c>
      <c r="AG36" t="e">
        <f>VLOOKUP($D36,#REF!,35,0)</f>
        <v>#REF!</v>
      </c>
      <c r="AH36" t="e">
        <f>VLOOKUP($D36,#REF!,36,0)</f>
        <v>#REF!</v>
      </c>
      <c r="AI36" t="e">
        <f>VLOOKUP($D36,#REF!,37,0)</f>
        <v>#REF!</v>
      </c>
      <c r="AJ36" t="e">
        <f>VLOOKUP($D36,#REF!,38,0)</f>
        <v>#REF!</v>
      </c>
      <c r="AL36" t="e">
        <f>VLOOKUP($D36,#REF!,39,0)</f>
        <v>#REF!</v>
      </c>
      <c r="AM36" t="e">
        <f>VLOOKUP($D36,#REF!,40,0)</f>
        <v>#REF!</v>
      </c>
      <c r="AN36" t="e">
        <f>VLOOKUP($D36,#REF!,41,0)</f>
        <v>#REF!</v>
      </c>
      <c r="AO36" t="e">
        <f>VLOOKUP($D36,#REF!,42,0)</f>
        <v>#REF!</v>
      </c>
      <c r="AP36" t="e">
        <f>VLOOKUP($D36,#REF!,43,0)</f>
        <v>#REF!</v>
      </c>
      <c r="AQ36" t="e">
        <f>VLOOKUP($D36,#REF!,44,0)</f>
        <v>#REF!</v>
      </c>
      <c r="AR36" t="e">
        <f>VLOOKUP($D36,#REF!,45,0)</f>
        <v>#REF!</v>
      </c>
      <c r="AS36" t="e">
        <f>VLOOKUP($D36,#REF!,46,0)</f>
        <v>#REF!</v>
      </c>
      <c r="AT36" t="e">
        <f>VLOOKUP($D36,#REF!,47,0)</f>
        <v>#REF!</v>
      </c>
      <c r="AU36" t="e">
        <f>VLOOKUP($D36,#REF!,48,0)</f>
        <v>#REF!</v>
      </c>
      <c r="AV36" t="e">
        <f>VLOOKUP($D36,#REF!,49,0)</f>
        <v>#REF!</v>
      </c>
    </row>
    <row r="37" spans="1:48" x14ac:dyDescent="0.25">
      <c r="A37" s="4" t="s">
        <v>373</v>
      </c>
      <c r="B37" s="4" t="s">
        <v>375</v>
      </c>
      <c r="C37" s="5" t="s">
        <v>374</v>
      </c>
      <c r="D37" t="str">
        <f t="shared" si="0"/>
        <v>Budapest Kötvény AlapBudapest Kötvény Alap A sorozatHU0000702709</v>
      </c>
      <c r="E37" t="e">
        <f>VLOOKUP($D37,#REF!,8,0)</f>
        <v>#REF!</v>
      </c>
      <c r="F37" t="e">
        <f>VLOOKUP($D37,#REF!,9,0)</f>
        <v>#REF!</v>
      </c>
      <c r="G37" t="e">
        <f>VLOOKUP($D37,#REF!,10,0)</f>
        <v>#REF!</v>
      </c>
      <c r="H37" t="e">
        <f>VLOOKUP($D37,#REF!,11,0)</f>
        <v>#REF!</v>
      </c>
      <c r="I37" t="e">
        <f>VLOOKUP($D37,#REF!,12,0)</f>
        <v>#REF!</v>
      </c>
      <c r="J37" t="e">
        <f>VLOOKUP($D37,#REF!,13,0)</f>
        <v>#REF!</v>
      </c>
      <c r="K37" t="e">
        <f>VLOOKUP($D37,#REF!,14,0)</f>
        <v>#REF!</v>
      </c>
      <c r="L37" t="e">
        <f>VLOOKUP($D37,#REF!,15,0)</f>
        <v>#REF!</v>
      </c>
      <c r="M37" t="e">
        <f>VLOOKUP($D37,#REF!,16,0)</f>
        <v>#REF!</v>
      </c>
      <c r="N37" t="e">
        <f>VLOOKUP($D37,#REF!,17,0)</f>
        <v>#REF!</v>
      </c>
      <c r="O37" t="e">
        <f>VLOOKUP($D37,#REF!,18,0)</f>
        <v>#REF!</v>
      </c>
      <c r="P37" t="e">
        <f>VLOOKUP($D37,#REF!,19,0)</f>
        <v>#REF!</v>
      </c>
      <c r="Q37" t="e">
        <f>VLOOKUP($D37,#REF!,20,0)</f>
        <v>#REF!</v>
      </c>
      <c r="R37" t="e">
        <f>VLOOKUP($D37,#REF!,21,0)</f>
        <v>#REF!</v>
      </c>
      <c r="S37" t="e">
        <f>VLOOKUP($D37,#REF!,22,0)</f>
        <v>#REF!</v>
      </c>
      <c r="T37" t="e">
        <f>VLOOKUP($D37,#REF!,23,0)</f>
        <v>#REF!</v>
      </c>
      <c r="U37" t="e">
        <f>VLOOKUP($D37,#REF!,24,0)</f>
        <v>#REF!</v>
      </c>
      <c r="V37" t="e">
        <f>VLOOKUP($D37,#REF!,25,0)</f>
        <v>#REF!</v>
      </c>
      <c r="W37" t="e">
        <f>VLOOKUP($D37,#REF!,26,0)</f>
        <v>#REF!</v>
      </c>
      <c r="X37" t="e">
        <f>VLOOKUP($D37,#REF!,27,0)</f>
        <v>#REF!</v>
      </c>
      <c r="Y37" t="e">
        <f>VLOOKUP($D37,#REF!,28,0)</f>
        <v>#REF!</v>
      </c>
      <c r="Z37" t="e">
        <f>VLOOKUP($D37,#REF!,29,0)</f>
        <v>#REF!</v>
      </c>
      <c r="AA37" t="e">
        <f>VLOOKUP($D37,#REF!,30,0)</f>
        <v>#REF!</v>
      </c>
      <c r="AB37" t="e">
        <f>VLOOKUP($D37,#REF!,31,0)</f>
        <v>#REF!</v>
      </c>
      <c r="AC37" t="e">
        <f>VLOOKUP($D37,#REF!,32,0)</f>
        <v>#REF!</v>
      </c>
      <c r="AD37" t="e">
        <f>VLOOKUP($D37,#REF!,33,0)</f>
        <v>#REF!</v>
      </c>
      <c r="AE37" t="e">
        <f>VLOOKUP($D37,#REF!,34,0)</f>
        <v>#REF!</v>
      </c>
      <c r="AG37" t="e">
        <f>VLOOKUP($D37,#REF!,35,0)</f>
        <v>#REF!</v>
      </c>
      <c r="AH37" t="e">
        <f>VLOOKUP($D37,#REF!,36,0)</f>
        <v>#REF!</v>
      </c>
      <c r="AI37" t="e">
        <f>VLOOKUP($D37,#REF!,37,0)</f>
        <v>#REF!</v>
      </c>
      <c r="AJ37" t="e">
        <f>VLOOKUP($D37,#REF!,38,0)</f>
        <v>#REF!</v>
      </c>
      <c r="AL37" t="e">
        <f>VLOOKUP($D37,#REF!,39,0)</f>
        <v>#REF!</v>
      </c>
      <c r="AM37" t="e">
        <f>VLOOKUP($D37,#REF!,40,0)</f>
        <v>#REF!</v>
      </c>
      <c r="AN37" t="e">
        <f>VLOOKUP($D37,#REF!,41,0)</f>
        <v>#REF!</v>
      </c>
      <c r="AO37" t="e">
        <f>VLOOKUP($D37,#REF!,42,0)</f>
        <v>#REF!</v>
      </c>
      <c r="AP37" t="e">
        <f>VLOOKUP($D37,#REF!,43,0)</f>
        <v>#REF!</v>
      </c>
      <c r="AQ37" t="e">
        <f>VLOOKUP($D37,#REF!,44,0)</f>
        <v>#REF!</v>
      </c>
      <c r="AR37" t="e">
        <f>VLOOKUP($D37,#REF!,45,0)</f>
        <v>#REF!</v>
      </c>
      <c r="AS37" t="e">
        <f>VLOOKUP($D37,#REF!,46,0)</f>
        <v>#REF!</v>
      </c>
      <c r="AT37" t="e">
        <f>VLOOKUP($D37,#REF!,47,0)</f>
        <v>#REF!</v>
      </c>
      <c r="AU37" t="e">
        <f>VLOOKUP($D37,#REF!,48,0)</f>
        <v>#REF!</v>
      </c>
      <c r="AV37" t="e">
        <f>VLOOKUP($D37,#REF!,49,0)</f>
        <v>#REF!</v>
      </c>
    </row>
    <row r="38" spans="1:48" x14ac:dyDescent="0.25">
      <c r="A38" s="4" t="s">
        <v>378</v>
      </c>
      <c r="B38" s="4" t="s">
        <v>380</v>
      </c>
      <c r="C38" s="5" t="s">
        <v>379</v>
      </c>
      <c r="D38" t="str">
        <f t="shared" si="0"/>
        <v>Budapest Nyersanyag Alapok AlapjaBudapest Nyersanyag Alapok Alapja A sorozatHU0000704374</v>
      </c>
      <c r="E38" t="e">
        <f>VLOOKUP($D38,#REF!,8,0)</f>
        <v>#REF!</v>
      </c>
      <c r="F38" t="e">
        <f>VLOOKUP($D38,#REF!,9,0)</f>
        <v>#REF!</v>
      </c>
      <c r="G38" t="e">
        <f>VLOOKUP($D38,#REF!,10,0)</f>
        <v>#REF!</v>
      </c>
      <c r="H38" t="e">
        <f>VLOOKUP($D38,#REF!,11,0)</f>
        <v>#REF!</v>
      </c>
      <c r="I38" t="e">
        <f>VLOOKUP($D38,#REF!,12,0)</f>
        <v>#REF!</v>
      </c>
      <c r="J38" t="e">
        <f>VLOOKUP($D38,#REF!,13,0)</f>
        <v>#REF!</v>
      </c>
      <c r="K38" t="e">
        <f>VLOOKUP($D38,#REF!,14,0)</f>
        <v>#REF!</v>
      </c>
      <c r="L38" t="e">
        <f>VLOOKUP($D38,#REF!,15,0)</f>
        <v>#REF!</v>
      </c>
      <c r="M38" t="e">
        <f>VLOOKUP($D38,#REF!,16,0)</f>
        <v>#REF!</v>
      </c>
      <c r="N38" t="e">
        <f>VLOOKUP($D38,#REF!,17,0)</f>
        <v>#REF!</v>
      </c>
      <c r="O38" t="e">
        <f>VLOOKUP($D38,#REF!,18,0)</f>
        <v>#REF!</v>
      </c>
      <c r="P38" t="e">
        <f>VLOOKUP($D38,#REF!,19,0)</f>
        <v>#REF!</v>
      </c>
      <c r="Q38" t="e">
        <f>VLOOKUP($D38,#REF!,20,0)</f>
        <v>#REF!</v>
      </c>
      <c r="R38" t="e">
        <f>VLOOKUP($D38,#REF!,21,0)</f>
        <v>#REF!</v>
      </c>
      <c r="S38" t="e">
        <f>VLOOKUP($D38,#REF!,22,0)</f>
        <v>#REF!</v>
      </c>
      <c r="T38" t="e">
        <f>VLOOKUP($D38,#REF!,23,0)</f>
        <v>#REF!</v>
      </c>
      <c r="U38" t="e">
        <f>VLOOKUP($D38,#REF!,24,0)</f>
        <v>#REF!</v>
      </c>
      <c r="V38" t="e">
        <f>VLOOKUP($D38,#REF!,25,0)</f>
        <v>#REF!</v>
      </c>
      <c r="W38" t="e">
        <f>VLOOKUP($D38,#REF!,26,0)</f>
        <v>#REF!</v>
      </c>
      <c r="X38" t="e">
        <f>VLOOKUP($D38,#REF!,27,0)</f>
        <v>#REF!</v>
      </c>
      <c r="Y38" t="e">
        <f>VLOOKUP($D38,#REF!,28,0)</f>
        <v>#REF!</v>
      </c>
      <c r="Z38" t="e">
        <f>VLOOKUP($D38,#REF!,29,0)</f>
        <v>#REF!</v>
      </c>
      <c r="AA38" t="e">
        <f>VLOOKUP($D38,#REF!,30,0)</f>
        <v>#REF!</v>
      </c>
      <c r="AB38" t="e">
        <f>VLOOKUP($D38,#REF!,31,0)</f>
        <v>#REF!</v>
      </c>
      <c r="AC38" t="e">
        <f>VLOOKUP($D38,#REF!,32,0)</f>
        <v>#REF!</v>
      </c>
      <c r="AD38" t="e">
        <f>VLOOKUP($D38,#REF!,33,0)</f>
        <v>#REF!</v>
      </c>
      <c r="AE38" t="e">
        <f>VLOOKUP($D38,#REF!,34,0)</f>
        <v>#REF!</v>
      </c>
      <c r="AG38" t="e">
        <f>VLOOKUP($D38,#REF!,35,0)</f>
        <v>#REF!</v>
      </c>
      <c r="AH38" t="e">
        <f>VLOOKUP($D38,#REF!,36,0)</f>
        <v>#REF!</v>
      </c>
      <c r="AI38" t="e">
        <f>VLOOKUP($D38,#REF!,37,0)</f>
        <v>#REF!</v>
      </c>
      <c r="AJ38" t="e">
        <f>VLOOKUP($D38,#REF!,38,0)</f>
        <v>#REF!</v>
      </c>
      <c r="AL38" t="e">
        <f>VLOOKUP($D38,#REF!,39,0)</f>
        <v>#REF!</v>
      </c>
      <c r="AM38" t="e">
        <f>VLOOKUP($D38,#REF!,40,0)</f>
        <v>#REF!</v>
      </c>
      <c r="AN38" t="e">
        <f>VLOOKUP($D38,#REF!,41,0)</f>
        <v>#REF!</v>
      </c>
      <c r="AO38" t="e">
        <f>VLOOKUP($D38,#REF!,42,0)</f>
        <v>#REF!</v>
      </c>
      <c r="AP38" t="e">
        <f>VLOOKUP($D38,#REF!,43,0)</f>
        <v>#REF!</v>
      </c>
      <c r="AQ38" t="e">
        <f>VLOOKUP($D38,#REF!,44,0)</f>
        <v>#REF!</v>
      </c>
      <c r="AR38" t="e">
        <f>VLOOKUP($D38,#REF!,45,0)</f>
        <v>#REF!</v>
      </c>
      <c r="AS38" t="e">
        <f>VLOOKUP($D38,#REF!,46,0)</f>
        <v>#REF!</v>
      </c>
      <c r="AT38" t="e">
        <f>VLOOKUP($D38,#REF!,47,0)</f>
        <v>#REF!</v>
      </c>
      <c r="AU38" t="e">
        <f>VLOOKUP($D38,#REF!,48,0)</f>
        <v>#REF!</v>
      </c>
      <c r="AV38" t="e">
        <f>VLOOKUP($D38,#REF!,49,0)</f>
        <v>#REF!</v>
      </c>
    </row>
    <row r="39" spans="1:48" x14ac:dyDescent="0.25">
      <c r="A39" s="4" t="s">
        <v>324</v>
      </c>
      <c r="B39" s="4" t="s">
        <v>329</v>
      </c>
      <c r="C39" s="5" t="s">
        <v>330</v>
      </c>
      <c r="D39" t="str">
        <f t="shared" si="0"/>
        <v>Budapest Állampapír AlapBudapest Állampapír Alap U sorozatHU0000712922</v>
      </c>
      <c r="E39" t="e">
        <f>VLOOKUP($D39,#REF!,8,0)</f>
        <v>#REF!</v>
      </c>
      <c r="F39" t="e">
        <f>VLOOKUP($D39,#REF!,9,0)</f>
        <v>#REF!</v>
      </c>
      <c r="G39" t="e">
        <f>VLOOKUP($D39,#REF!,10,0)</f>
        <v>#REF!</v>
      </c>
      <c r="H39" t="e">
        <f>VLOOKUP($D39,#REF!,11,0)</f>
        <v>#REF!</v>
      </c>
      <c r="I39" t="e">
        <f>VLOOKUP($D39,#REF!,12,0)</f>
        <v>#REF!</v>
      </c>
      <c r="J39" t="e">
        <f>VLOOKUP($D39,#REF!,13,0)</f>
        <v>#REF!</v>
      </c>
      <c r="K39" t="e">
        <f>VLOOKUP($D39,#REF!,14,0)</f>
        <v>#REF!</v>
      </c>
      <c r="L39" t="e">
        <f>VLOOKUP($D39,#REF!,15,0)</f>
        <v>#REF!</v>
      </c>
      <c r="M39" t="e">
        <f>VLOOKUP($D39,#REF!,16,0)</f>
        <v>#REF!</v>
      </c>
      <c r="N39" t="e">
        <f>VLOOKUP($D39,#REF!,17,0)</f>
        <v>#REF!</v>
      </c>
      <c r="O39" t="e">
        <f>VLOOKUP($D39,#REF!,18,0)</f>
        <v>#REF!</v>
      </c>
      <c r="P39" t="e">
        <f>VLOOKUP($D39,#REF!,19,0)</f>
        <v>#REF!</v>
      </c>
      <c r="Q39" t="e">
        <f>VLOOKUP($D39,#REF!,20,0)</f>
        <v>#REF!</v>
      </c>
      <c r="R39" t="e">
        <f>VLOOKUP($D39,#REF!,21,0)</f>
        <v>#REF!</v>
      </c>
      <c r="S39" t="e">
        <f>VLOOKUP($D39,#REF!,22,0)</f>
        <v>#REF!</v>
      </c>
      <c r="T39" t="e">
        <f>VLOOKUP($D39,#REF!,23,0)</f>
        <v>#REF!</v>
      </c>
      <c r="U39" t="e">
        <f>VLOOKUP($D39,#REF!,24,0)</f>
        <v>#REF!</v>
      </c>
      <c r="V39" t="e">
        <f>VLOOKUP($D39,#REF!,25,0)</f>
        <v>#REF!</v>
      </c>
      <c r="W39" t="e">
        <f>VLOOKUP($D39,#REF!,26,0)</f>
        <v>#REF!</v>
      </c>
      <c r="X39" t="e">
        <f>VLOOKUP($D39,#REF!,27,0)</f>
        <v>#REF!</v>
      </c>
      <c r="Y39" t="e">
        <f>VLOOKUP($D39,#REF!,28,0)</f>
        <v>#REF!</v>
      </c>
      <c r="Z39" t="e">
        <f>VLOOKUP($D39,#REF!,29,0)</f>
        <v>#REF!</v>
      </c>
      <c r="AA39" t="e">
        <f>VLOOKUP($D39,#REF!,30,0)</f>
        <v>#REF!</v>
      </c>
      <c r="AB39" t="e">
        <f>VLOOKUP($D39,#REF!,31,0)</f>
        <v>#REF!</v>
      </c>
      <c r="AC39" t="e">
        <f>VLOOKUP($D39,#REF!,32,0)</f>
        <v>#REF!</v>
      </c>
      <c r="AD39" t="e">
        <f>VLOOKUP($D39,#REF!,33,0)</f>
        <v>#REF!</v>
      </c>
      <c r="AE39" t="e">
        <f>VLOOKUP($D39,#REF!,34,0)</f>
        <v>#REF!</v>
      </c>
      <c r="AG39" t="e">
        <f>VLOOKUP($D39,#REF!,35,0)</f>
        <v>#REF!</v>
      </c>
      <c r="AH39" t="e">
        <f>VLOOKUP($D39,#REF!,36,0)</f>
        <v>#REF!</v>
      </c>
      <c r="AI39" t="e">
        <f>VLOOKUP($D39,#REF!,37,0)</f>
        <v>#REF!</v>
      </c>
      <c r="AJ39" t="e">
        <f>VLOOKUP($D39,#REF!,38,0)</f>
        <v>#REF!</v>
      </c>
      <c r="AL39" t="e">
        <f>VLOOKUP($D39,#REF!,39,0)</f>
        <v>#REF!</v>
      </c>
      <c r="AM39" t="e">
        <f>VLOOKUP($D39,#REF!,40,0)</f>
        <v>#REF!</v>
      </c>
      <c r="AN39" t="e">
        <f>VLOOKUP($D39,#REF!,41,0)</f>
        <v>#REF!</v>
      </c>
      <c r="AO39" t="e">
        <f>VLOOKUP($D39,#REF!,42,0)</f>
        <v>#REF!</v>
      </c>
      <c r="AP39" t="e">
        <f>VLOOKUP($D39,#REF!,43,0)</f>
        <v>#REF!</v>
      </c>
      <c r="AQ39" t="e">
        <f>VLOOKUP($D39,#REF!,44,0)</f>
        <v>#REF!</v>
      </c>
      <c r="AR39" t="e">
        <f>VLOOKUP($D39,#REF!,45,0)</f>
        <v>#REF!</v>
      </c>
      <c r="AS39" t="e">
        <f>VLOOKUP($D39,#REF!,46,0)</f>
        <v>#REF!</v>
      </c>
      <c r="AT39" t="e">
        <f>VLOOKUP($D39,#REF!,47,0)</f>
        <v>#REF!</v>
      </c>
      <c r="AU39" t="e">
        <f>VLOOKUP($D39,#REF!,48,0)</f>
        <v>#REF!</v>
      </c>
      <c r="AV39" t="e">
        <f>VLOOKUP($D39,#REF!,49,0)</f>
        <v>#REF!</v>
      </c>
    </row>
    <row r="40" spans="1:48" x14ac:dyDescent="0.25">
      <c r="A40" s="4" t="s">
        <v>1320</v>
      </c>
      <c r="B40" s="4" t="s">
        <v>1323</v>
      </c>
      <c r="C40" s="5" t="s">
        <v>388</v>
      </c>
      <c r="D40" t="str">
        <f t="shared" si="0"/>
        <v>Budapest High Yield Vállalati Kötvény AlapBudapest High Yield Vállalati Kötvény Alap HUF sorozatHU0000715255</v>
      </c>
      <c r="E40" t="e">
        <f>VLOOKUP($D40,#REF!,8,0)</f>
        <v>#REF!</v>
      </c>
      <c r="F40" t="e">
        <f>VLOOKUP($D40,#REF!,9,0)</f>
        <v>#REF!</v>
      </c>
      <c r="G40" t="e">
        <f>VLOOKUP($D40,#REF!,10,0)</f>
        <v>#REF!</v>
      </c>
      <c r="H40" t="e">
        <f>VLOOKUP($D40,#REF!,11,0)</f>
        <v>#REF!</v>
      </c>
      <c r="I40" t="e">
        <f>VLOOKUP($D40,#REF!,12,0)</f>
        <v>#REF!</v>
      </c>
      <c r="J40" t="e">
        <f>VLOOKUP($D40,#REF!,13,0)</f>
        <v>#REF!</v>
      </c>
      <c r="K40" t="e">
        <f>VLOOKUP($D40,#REF!,14,0)</f>
        <v>#REF!</v>
      </c>
      <c r="L40" t="e">
        <f>VLOOKUP($D40,#REF!,15,0)</f>
        <v>#REF!</v>
      </c>
      <c r="M40" t="e">
        <f>VLOOKUP($D40,#REF!,16,0)</f>
        <v>#REF!</v>
      </c>
      <c r="N40" t="e">
        <f>VLOOKUP($D40,#REF!,17,0)</f>
        <v>#REF!</v>
      </c>
      <c r="O40" t="e">
        <f>VLOOKUP($D40,#REF!,18,0)</f>
        <v>#REF!</v>
      </c>
      <c r="P40" t="e">
        <f>VLOOKUP($D40,#REF!,19,0)</f>
        <v>#REF!</v>
      </c>
      <c r="Q40" t="e">
        <f>VLOOKUP($D40,#REF!,20,0)</f>
        <v>#REF!</v>
      </c>
      <c r="R40" t="e">
        <f>VLOOKUP($D40,#REF!,21,0)</f>
        <v>#REF!</v>
      </c>
      <c r="S40" t="e">
        <f>VLOOKUP($D40,#REF!,22,0)</f>
        <v>#REF!</v>
      </c>
      <c r="T40" t="e">
        <f>VLOOKUP($D40,#REF!,23,0)</f>
        <v>#REF!</v>
      </c>
      <c r="U40" t="e">
        <f>VLOOKUP($D40,#REF!,24,0)</f>
        <v>#REF!</v>
      </c>
      <c r="V40" t="e">
        <f>VLOOKUP($D40,#REF!,25,0)</f>
        <v>#REF!</v>
      </c>
      <c r="W40" t="e">
        <f>VLOOKUP($D40,#REF!,26,0)</f>
        <v>#REF!</v>
      </c>
      <c r="X40" t="e">
        <f>VLOOKUP($D40,#REF!,27,0)</f>
        <v>#REF!</v>
      </c>
      <c r="Y40" t="e">
        <f>VLOOKUP($D40,#REF!,28,0)</f>
        <v>#REF!</v>
      </c>
      <c r="Z40" t="e">
        <f>VLOOKUP($D40,#REF!,29,0)</f>
        <v>#REF!</v>
      </c>
      <c r="AA40" t="e">
        <f>VLOOKUP($D40,#REF!,30,0)</f>
        <v>#REF!</v>
      </c>
      <c r="AB40" t="e">
        <f>VLOOKUP($D40,#REF!,31,0)</f>
        <v>#REF!</v>
      </c>
      <c r="AC40" t="e">
        <f>VLOOKUP($D40,#REF!,32,0)</f>
        <v>#REF!</v>
      </c>
      <c r="AD40" t="e">
        <f>VLOOKUP($D40,#REF!,33,0)</f>
        <v>#REF!</v>
      </c>
      <c r="AE40" t="e">
        <f>VLOOKUP($D40,#REF!,34,0)</f>
        <v>#REF!</v>
      </c>
      <c r="AG40" t="e">
        <f>VLOOKUP($D40,#REF!,35,0)</f>
        <v>#REF!</v>
      </c>
      <c r="AH40" t="e">
        <f>VLOOKUP($D40,#REF!,36,0)</f>
        <v>#REF!</v>
      </c>
      <c r="AI40" t="e">
        <f>VLOOKUP($D40,#REF!,37,0)</f>
        <v>#REF!</v>
      </c>
      <c r="AJ40" t="e">
        <f>VLOOKUP($D40,#REF!,38,0)</f>
        <v>#REF!</v>
      </c>
      <c r="AL40" t="e">
        <f>VLOOKUP($D40,#REF!,39,0)</f>
        <v>#REF!</v>
      </c>
      <c r="AM40" t="e">
        <f>VLOOKUP($D40,#REF!,40,0)</f>
        <v>#REF!</v>
      </c>
      <c r="AN40" t="e">
        <f>VLOOKUP($D40,#REF!,41,0)</f>
        <v>#REF!</v>
      </c>
      <c r="AO40" t="e">
        <f>VLOOKUP($D40,#REF!,42,0)</f>
        <v>#REF!</v>
      </c>
      <c r="AP40" t="e">
        <f>VLOOKUP($D40,#REF!,43,0)</f>
        <v>#REF!</v>
      </c>
      <c r="AQ40" t="e">
        <f>VLOOKUP($D40,#REF!,44,0)</f>
        <v>#REF!</v>
      </c>
      <c r="AR40" t="e">
        <f>VLOOKUP($D40,#REF!,45,0)</f>
        <v>#REF!</v>
      </c>
      <c r="AS40" t="e">
        <f>VLOOKUP($D40,#REF!,46,0)</f>
        <v>#REF!</v>
      </c>
      <c r="AT40" t="e">
        <f>VLOOKUP($D40,#REF!,47,0)</f>
        <v>#REF!</v>
      </c>
      <c r="AU40" t="e">
        <f>VLOOKUP($D40,#REF!,48,0)</f>
        <v>#REF!</v>
      </c>
      <c r="AV40" t="e">
        <f>VLOOKUP($D40,#REF!,49,0)</f>
        <v>#REF!</v>
      </c>
    </row>
    <row r="41" spans="1:48" x14ac:dyDescent="0.25">
      <c r="A41" s="4" t="s">
        <v>378</v>
      </c>
      <c r="B41" s="4" t="s">
        <v>381</v>
      </c>
      <c r="C41" s="5" t="s">
        <v>382</v>
      </c>
      <c r="D41" t="str">
        <f t="shared" si="0"/>
        <v>Budapest Nyersanyag Alapok AlapjaBudapest Nyersanyag Alapok Alapja U sorozatHU0000712906</v>
      </c>
      <c r="E41" t="e">
        <f>VLOOKUP($D41,#REF!,8,0)</f>
        <v>#REF!</v>
      </c>
      <c r="F41" t="e">
        <f>VLOOKUP($D41,#REF!,9,0)</f>
        <v>#REF!</v>
      </c>
      <c r="G41" t="e">
        <f>VLOOKUP($D41,#REF!,10,0)</f>
        <v>#REF!</v>
      </c>
      <c r="H41" t="e">
        <f>VLOOKUP($D41,#REF!,11,0)</f>
        <v>#REF!</v>
      </c>
      <c r="I41" t="e">
        <f>VLOOKUP($D41,#REF!,12,0)</f>
        <v>#REF!</v>
      </c>
      <c r="J41" t="e">
        <f>VLOOKUP($D41,#REF!,13,0)</f>
        <v>#REF!</v>
      </c>
      <c r="K41" t="e">
        <f>VLOOKUP($D41,#REF!,14,0)</f>
        <v>#REF!</v>
      </c>
      <c r="L41" t="e">
        <f>VLOOKUP($D41,#REF!,15,0)</f>
        <v>#REF!</v>
      </c>
      <c r="M41" t="e">
        <f>VLOOKUP($D41,#REF!,16,0)</f>
        <v>#REF!</v>
      </c>
      <c r="N41" t="e">
        <f>VLOOKUP($D41,#REF!,17,0)</f>
        <v>#REF!</v>
      </c>
      <c r="O41" t="e">
        <f>VLOOKUP($D41,#REF!,18,0)</f>
        <v>#REF!</v>
      </c>
      <c r="P41" t="e">
        <f>VLOOKUP($D41,#REF!,19,0)</f>
        <v>#REF!</v>
      </c>
      <c r="Q41" t="e">
        <f>VLOOKUP($D41,#REF!,20,0)</f>
        <v>#REF!</v>
      </c>
      <c r="R41" t="e">
        <f>VLOOKUP($D41,#REF!,21,0)</f>
        <v>#REF!</v>
      </c>
      <c r="S41" t="e">
        <f>VLOOKUP($D41,#REF!,22,0)</f>
        <v>#REF!</v>
      </c>
      <c r="T41" t="e">
        <f>VLOOKUP($D41,#REF!,23,0)</f>
        <v>#REF!</v>
      </c>
      <c r="U41" t="e">
        <f>VLOOKUP($D41,#REF!,24,0)</f>
        <v>#REF!</v>
      </c>
      <c r="V41" t="e">
        <f>VLOOKUP($D41,#REF!,25,0)</f>
        <v>#REF!</v>
      </c>
      <c r="W41" t="e">
        <f>VLOOKUP($D41,#REF!,26,0)</f>
        <v>#REF!</v>
      </c>
      <c r="X41" t="e">
        <f>VLOOKUP($D41,#REF!,27,0)</f>
        <v>#REF!</v>
      </c>
      <c r="Y41" t="e">
        <f>VLOOKUP($D41,#REF!,28,0)</f>
        <v>#REF!</v>
      </c>
      <c r="Z41" t="e">
        <f>VLOOKUP($D41,#REF!,29,0)</f>
        <v>#REF!</v>
      </c>
      <c r="AA41" t="e">
        <f>VLOOKUP($D41,#REF!,30,0)</f>
        <v>#REF!</v>
      </c>
      <c r="AB41" t="e">
        <f>VLOOKUP($D41,#REF!,31,0)</f>
        <v>#REF!</v>
      </c>
      <c r="AC41" t="e">
        <f>VLOOKUP($D41,#REF!,32,0)</f>
        <v>#REF!</v>
      </c>
      <c r="AD41" t="e">
        <f>VLOOKUP($D41,#REF!,33,0)</f>
        <v>#REF!</v>
      </c>
      <c r="AE41" t="e">
        <f>VLOOKUP($D41,#REF!,34,0)</f>
        <v>#REF!</v>
      </c>
      <c r="AG41" t="e">
        <f>VLOOKUP($D41,#REF!,35,0)</f>
        <v>#REF!</v>
      </c>
      <c r="AH41" t="e">
        <f>VLOOKUP($D41,#REF!,36,0)</f>
        <v>#REF!</v>
      </c>
      <c r="AI41" t="e">
        <f>VLOOKUP($D41,#REF!,37,0)</f>
        <v>#REF!</v>
      </c>
      <c r="AJ41" t="e">
        <f>VLOOKUP($D41,#REF!,38,0)</f>
        <v>#REF!</v>
      </c>
      <c r="AL41" t="e">
        <f>VLOOKUP($D41,#REF!,39,0)</f>
        <v>#REF!</v>
      </c>
      <c r="AM41" t="e">
        <f>VLOOKUP($D41,#REF!,40,0)</f>
        <v>#REF!</v>
      </c>
      <c r="AN41" t="e">
        <f>VLOOKUP($D41,#REF!,41,0)</f>
        <v>#REF!</v>
      </c>
      <c r="AO41" t="e">
        <f>VLOOKUP($D41,#REF!,42,0)</f>
        <v>#REF!</v>
      </c>
      <c r="AP41" t="e">
        <f>VLOOKUP($D41,#REF!,43,0)</f>
        <v>#REF!</v>
      </c>
      <c r="AQ41" t="e">
        <f>VLOOKUP($D41,#REF!,44,0)</f>
        <v>#REF!</v>
      </c>
      <c r="AR41" t="e">
        <f>VLOOKUP($D41,#REF!,45,0)</f>
        <v>#REF!</v>
      </c>
      <c r="AS41" t="e">
        <f>VLOOKUP($D41,#REF!,46,0)</f>
        <v>#REF!</v>
      </c>
      <c r="AT41" t="e">
        <f>VLOOKUP($D41,#REF!,47,0)</f>
        <v>#REF!</v>
      </c>
      <c r="AU41" t="e">
        <f>VLOOKUP($D41,#REF!,48,0)</f>
        <v>#REF!</v>
      </c>
      <c r="AV41" t="e">
        <f>VLOOKUP($D41,#REF!,49,0)</f>
        <v>#REF!</v>
      </c>
    </row>
    <row r="42" spans="1:48" x14ac:dyDescent="0.25">
      <c r="A42" s="4" t="s">
        <v>331</v>
      </c>
      <c r="B42" s="4" t="s">
        <v>335</v>
      </c>
      <c r="C42" s="5" t="s">
        <v>336</v>
      </c>
      <c r="D42" t="str">
        <f t="shared" si="0"/>
        <v>Budapest Arany Alapok AlapjaBudapest Arany Alapok Alapja U sorozatHU0000712898</v>
      </c>
      <c r="E42" t="e">
        <f>VLOOKUP($D42,#REF!,8,0)</f>
        <v>#REF!</v>
      </c>
      <c r="F42" t="e">
        <f>VLOOKUP($D42,#REF!,9,0)</f>
        <v>#REF!</v>
      </c>
      <c r="G42" t="e">
        <f>VLOOKUP($D42,#REF!,10,0)</f>
        <v>#REF!</v>
      </c>
      <c r="H42" t="e">
        <f>VLOOKUP($D42,#REF!,11,0)</f>
        <v>#REF!</v>
      </c>
      <c r="I42" t="e">
        <f>VLOOKUP($D42,#REF!,12,0)</f>
        <v>#REF!</v>
      </c>
      <c r="J42" t="e">
        <f>VLOOKUP($D42,#REF!,13,0)</f>
        <v>#REF!</v>
      </c>
      <c r="K42" t="e">
        <f>VLOOKUP($D42,#REF!,14,0)</f>
        <v>#REF!</v>
      </c>
      <c r="L42" t="e">
        <f>VLOOKUP($D42,#REF!,15,0)</f>
        <v>#REF!</v>
      </c>
      <c r="M42" t="e">
        <f>VLOOKUP($D42,#REF!,16,0)</f>
        <v>#REF!</v>
      </c>
      <c r="N42" t="e">
        <f>VLOOKUP($D42,#REF!,17,0)</f>
        <v>#REF!</v>
      </c>
      <c r="O42" t="e">
        <f>VLOOKUP($D42,#REF!,18,0)</f>
        <v>#REF!</v>
      </c>
      <c r="P42" t="e">
        <f>VLOOKUP($D42,#REF!,19,0)</f>
        <v>#REF!</v>
      </c>
      <c r="Q42" t="e">
        <f>VLOOKUP($D42,#REF!,20,0)</f>
        <v>#REF!</v>
      </c>
      <c r="R42" t="e">
        <f>VLOOKUP($D42,#REF!,21,0)</f>
        <v>#REF!</v>
      </c>
      <c r="S42" t="e">
        <f>VLOOKUP($D42,#REF!,22,0)</f>
        <v>#REF!</v>
      </c>
      <c r="T42" t="e">
        <f>VLOOKUP($D42,#REF!,23,0)</f>
        <v>#REF!</v>
      </c>
      <c r="U42" t="e">
        <f>VLOOKUP($D42,#REF!,24,0)</f>
        <v>#REF!</v>
      </c>
      <c r="V42" t="e">
        <f>VLOOKUP($D42,#REF!,25,0)</f>
        <v>#REF!</v>
      </c>
      <c r="W42" t="e">
        <f>VLOOKUP($D42,#REF!,26,0)</f>
        <v>#REF!</v>
      </c>
      <c r="X42" t="e">
        <f>VLOOKUP($D42,#REF!,27,0)</f>
        <v>#REF!</v>
      </c>
      <c r="Y42" t="e">
        <f>VLOOKUP($D42,#REF!,28,0)</f>
        <v>#REF!</v>
      </c>
      <c r="Z42" t="e">
        <f>VLOOKUP($D42,#REF!,29,0)</f>
        <v>#REF!</v>
      </c>
      <c r="AA42" t="e">
        <f>VLOOKUP($D42,#REF!,30,0)</f>
        <v>#REF!</v>
      </c>
      <c r="AB42" t="e">
        <f>VLOOKUP($D42,#REF!,31,0)</f>
        <v>#REF!</v>
      </c>
      <c r="AC42" t="e">
        <f>VLOOKUP($D42,#REF!,32,0)</f>
        <v>#REF!</v>
      </c>
      <c r="AD42" t="e">
        <f>VLOOKUP($D42,#REF!,33,0)</f>
        <v>#REF!</v>
      </c>
      <c r="AE42" t="e">
        <f>VLOOKUP($D42,#REF!,34,0)</f>
        <v>#REF!</v>
      </c>
      <c r="AG42" t="e">
        <f>VLOOKUP($D42,#REF!,35,0)</f>
        <v>#REF!</v>
      </c>
      <c r="AH42" t="e">
        <f>VLOOKUP($D42,#REF!,36,0)</f>
        <v>#REF!</v>
      </c>
      <c r="AI42" t="e">
        <f>VLOOKUP($D42,#REF!,37,0)</f>
        <v>#REF!</v>
      </c>
      <c r="AJ42" t="e">
        <f>VLOOKUP($D42,#REF!,38,0)</f>
        <v>#REF!</v>
      </c>
      <c r="AL42" t="e">
        <f>VLOOKUP($D42,#REF!,39,0)</f>
        <v>#REF!</v>
      </c>
      <c r="AM42" t="e">
        <f>VLOOKUP($D42,#REF!,40,0)</f>
        <v>#REF!</v>
      </c>
      <c r="AN42" t="e">
        <f>VLOOKUP($D42,#REF!,41,0)</f>
        <v>#REF!</v>
      </c>
      <c r="AO42" t="e">
        <f>VLOOKUP($D42,#REF!,42,0)</f>
        <v>#REF!</v>
      </c>
      <c r="AP42" t="e">
        <f>VLOOKUP($D42,#REF!,43,0)</f>
        <v>#REF!</v>
      </c>
      <c r="AQ42" t="e">
        <f>VLOOKUP($D42,#REF!,44,0)</f>
        <v>#REF!</v>
      </c>
      <c r="AR42" t="e">
        <f>VLOOKUP($D42,#REF!,45,0)</f>
        <v>#REF!</v>
      </c>
      <c r="AS42" t="e">
        <f>VLOOKUP($D42,#REF!,46,0)</f>
        <v>#REF!</v>
      </c>
      <c r="AT42" t="e">
        <f>VLOOKUP($D42,#REF!,47,0)</f>
        <v>#REF!</v>
      </c>
      <c r="AU42" t="e">
        <f>VLOOKUP($D42,#REF!,48,0)</f>
        <v>#REF!</v>
      </c>
      <c r="AV42" t="e">
        <f>VLOOKUP($D42,#REF!,49,0)</f>
        <v>#REF!</v>
      </c>
    </row>
    <row r="43" spans="1:48" x14ac:dyDescent="0.25">
      <c r="A43" s="4" t="s">
        <v>346</v>
      </c>
      <c r="B43" s="4" t="s">
        <v>348</v>
      </c>
      <c r="C43" s="5" t="s">
        <v>349</v>
      </c>
      <c r="D43" t="str">
        <f t="shared" si="0"/>
        <v>Budapest Dollár Rövid Kötvény AlapBudapest Dollár Rövid Kötvény Alap U SorozatHU0000712963</v>
      </c>
      <c r="E43" t="e">
        <f>VLOOKUP($D43,#REF!,8,0)</f>
        <v>#REF!</v>
      </c>
      <c r="F43" t="e">
        <f>VLOOKUP($D43,#REF!,9,0)</f>
        <v>#REF!</v>
      </c>
      <c r="G43" t="e">
        <f>VLOOKUP($D43,#REF!,10,0)</f>
        <v>#REF!</v>
      </c>
      <c r="H43" t="e">
        <f>VLOOKUP($D43,#REF!,11,0)</f>
        <v>#REF!</v>
      </c>
      <c r="I43" t="e">
        <f>VLOOKUP($D43,#REF!,12,0)</f>
        <v>#REF!</v>
      </c>
      <c r="J43" t="e">
        <f>VLOOKUP($D43,#REF!,13,0)</f>
        <v>#REF!</v>
      </c>
      <c r="K43" t="e">
        <f>VLOOKUP($D43,#REF!,14,0)</f>
        <v>#REF!</v>
      </c>
      <c r="L43" t="e">
        <f>VLOOKUP($D43,#REF!,15,0)</f>
        <v>#REF!</v>
      </c>
      <c r="M43" t="e">
        <f>VLOOKUP($D43,#REF!,16,0)</f>
        <v>#REF!</v>
      </c>
      <c r="N43" t="e">
        <f>VLOOKUP($D43,#REF!,17,0)</f>
        <v>#REF!</v>
      </c>
      <c r="O43" t="e">
        <f>VLOOKUP($D43,#REF!,18,0)</f>
        <v>#REF!</v>
      </c>
      <c r="P43" t="e">
        <f>VLOOKUP($D43,#REF!,19,0)</f>
        <v>#REF!</v>
      </c>
      <c r="Q43" t="e">
        <f>VLOOKUP($D43,#REF!,20,0)</f>
        <v>#REF!</v>
      </c>
      <c r="R43" t="e">
        <f>VLOOKUP($D43,#REF!,21,0)</f>
        <v>#REF!</v>
      </c>
      <c r="S43" t="e">
        <f>VLOOKUP($D43,#REF!,22,0)</f>
        <v>#REF!</v>
      </c>
      <c r="T43" t="e">
        <f>VLOOKUP($D43,#REF!,23,0)</f>
        <v>#REF!</v>
      </c>
      <c r="U43" t="e">
        <f>VLOOKUP($D43,#REF!,24,0)</f>
        <v>#REF!</v>
      </c>
      <c r="V43" t="e">
        <f>VLOOKUP($D43,#REF!,25,0)</f>
        <v>#REF!</v>
      </c>
      <c r="W43" t="e">
        <f>VLOOKUP($D43,#REF!,26,0)</f>
        <v>#REF!</v>
      </c>
      <c r="X43" t="e">
        <f>VLOOKUP($D43,#REF!,27,0)</f>
        <v>#REF!</v>
      </c>
      <c r="Y43" t="e">
        <f>VLOOKUP($D43,#REF!,28,0)</f>
        <v>#REF!</v>
      </c>
      <c r="Z43" t="e">
        <f>VLOOKUP($D43,#REF!,29,0)</f>
        <v>#REF!</v>
      </c>
      <c r="AA43" t="e">
        <f>VLOOKUP($D43,#REF!,30,0)</f>
        <v>#REF!</v>
      </c>
      <c r="AB43" t="e">
        <f>VLOOKUP($D43,#REF!,31,0)</f>
        <v>#REF!</v>
      </c>
      <c r="AC43" t="e">
        <f>VLOOKUP($D43,#REF!,32,0)</f>
        <v>#REF!</v>
      </c>
      <c r="AD43" t="e">
        <f>VLOOKUP($D43,#REF!,33,0)</f>
        <v>#REF!</v>
      </c>
      <c r="AE43" t="e">
        <f>VLOOKUP($D43,#REF!,34,0)</f>
        <v>#REF!</v>
      </c>
      <c r="AG43" t="e">
        <f>VLOOKUP($D43,#REF!,35,0)</f>
        <v>#REF!</v>
      </c>
      <c r="AH43" t="e">
        <f>VLOOKUP($D43,#REF!,36,0)</f>
        <v>#REF!</v>
      </c>
      <c r="AI43" t="e">
        <f>VLOOKUP($D43,#REF!,37,0)</f>
        <v>#REF!</v>
      </c>
      <c r="AJ43" t="e">
        <f>VLOOKUP($D43,#REF!,38,0)</f>
        <v>#REF!</v>
      </c>
      <c r="AL43" t="e">
        <f>VLOOKUP($D43,#REF!,39,0)</f>
        <v>#REF!</v>
      </c>
      <c r="AM43" t="e">
        <f>VLOOKUP($D43,#REF!,40,0)</f>
        <v>#REF!</v>
      </c>
      <c r="AN43" t="e">
        <f>VLOOKUP($D43,#REF!,41,0)</f>
        <v>#REF!</v>
      </c>
      <c r="AO43" t="e">
        <f>VLOOKUP($D43,#REF!,42,0)</f>
        <v>#REF!</v>
      </c>
      <c r="AP43" t="e">
        <f>VLOOKUP($D43,#REF!,43,0)</f>
        <v>#REF!</v>
      </c>
      <c r="AQ43" t="e">
        <f>VLOOKUP($D43,#REF!,44,0)</f>
        <v>#REF!</v>
      </c>
      <c r="AR43" t="e">
        <f>VLOOKUP($D43,#REF!,45,0)</f>
        <v>#REF!</v>
      </c>
      <c r="AS43" t="e">
        <f>VLOOKUP($D43,#REF!,46,0)</f>
        <v>#REF!</v>
      </c>
      <c r="AT43" t="e">
        <f>VLOOKUP($D43,#REF!,47,0)</f>
        <v>#REF!</v>
      </c>
      <c r="AU43" t="e">
        <f>VLOOKUP($D43,#REF!,48,0)</f>
        <v>#REF!</v>
      </c>
      <c r="AV43" t="e">
        <f>VLOOKUP($D43,#REF!,49,0)</f>
        <v>#REF!</v>
      </c>
    </row>
    <row r="44" spans="1:48" x14ac:dyDescent="0.25">
      <c r="A44" s="4" t="s">
        <v>351</v>
      </c>
      <c r="B44" s="4" t="s">
        <v>353</v>
      </c>
      <c r="C44" s="5" t="s">
        <v>352</v>
      </c>
      <c r="D44" t="str">
        <f t="shared" si="0"/>
        <v>Budapest Egyensúly AlapBudapest Egyensúly Alap HUF sorozatHU0000713466</v>
      </c>
      <c r="E44" t="e">
        <f>VLOOKUP($D44,#REF!,8,0)</f>
        <v>#REF!</v>
      </c>
      <c r="F44" t="e">
        <f>VLOOKUP($D44,#REF!,9,0)</f>
        <v>#REF!</v>
      </c>
      <c r="G44" t="e">
        <f>VLOOKUP($D44,#REF!,10,0)</f>
        <v>#REF!</v>
      </c>
      <c r="H44" t="e">
        <f>VLOOKUP($D44,#REF!,11,0)</f>
        <v>#REF!</v>
      </c>
      <c r="I44" t="e">
        <f>VLOOKUP($D44,#REF!,12,0)</f>
        <v>#REF!</v>
      </c>
      <c r="J44" t="e">
        <f>VLOOKUP($D44,#REF!,13,0)</f>
        <v>#REF!</v>
      </c>
      <c r="K44" t="e">
        <f>VLOOKUP($D44,#REF!,14,0)</f>
        <v>#REF!</v>
      </c>
      <c r="L44" t="e">
        <f>VLOOKUP($D44,#REF!,15,0)</f>
        <v>#REF!</v>
      </c>
      <c r="M44" t="e">
        <f>VLOOKUP($D44,#REF!,16,0)</f>
        <v>#REF!</v>
      </c>
      <c r="N44" t="e">
        <f>VLOOKUP($D44,#REF!,17,0)</f>
        <v>#REF!</v>
      </c>
      <c r="O44" t="e">
        <f>VLOOKUP($D44,#REF!,18,0)</f>
        <v>#REF!</v>
      </c>
      <c r="P44" t="e">
        <f>VLOOKUP($D44,#REF!,19,0)</f>
        <v>#REF!</v>
      </c>
      <c r="Q44" t="e">
        <f>VLOOKUP($D44,#REF!,20,0)</f>
        <v>#REF!</v>
      </c>
      <c r="R44" t="e">
        <f>VLOOKUP($D44,#REF!,21,0)</f>
        <v>#REF!</v>
      </c>
      <c r="S44" t="e">
        <f>VLOOKUP($D44,#REF!,22,0)</f>
        <v>#REF!</v>
      </c>
      <c r="T44" t="e">
        <f>VLOOKUP($D44,#REF!,23,0)</f>
        <v>#REF!</v>
      </c>
      <c r="U44" t="e">
        <f>VLOOKUP($D44,#REF!,24,0)</f>
        <v>#REF!</v>
      </c>
      <c r="V44" t="e">
        <f>VLOOKUP($D44,#REF!,25,0)</f>
        <v>#REF!</v>
      </c>
      <c r="W44" t="e">
        <f>VLOOKUP($D44,#REF!,26,0)</f>
        <v>#REF!</v>
      </c>
      <c r="X44" t="e">
        <f>VLOOKUP($D44,#REF!,27,0)</f>
        <v>#REF!</v>
      </c>
      <c r="Y44" t="e">
        <f>VLOOKUP($D44,#REF!,28,0)</f>
        <v>#REF!</v>
      </c>
      <c r="Z44" t="e">
        <f>VLOOKUP($D44,#REF!,29,0)</f>
        <v>#REF!</v>
      </c>
      <c r="AA44" t="e">
        <f>VLOOKUP($D44,#REF!,30,0)</f>
        <v>#REF!</v>
      </c>
      <c r="AB44" t="e">
        <f>VLOOKUP($D44,#REF!,31,0)</f>
        <v>#REF!</v>
      </c>
      <c r="AC44" t="e">
        <f>VLOOKUP($D44,#REF!,32,0)</f>
        <v>#REF!</v>
      </c>
      <c r="AD44" t="e">
        <f>VLOOKUP($D44,#REF!,33,0)</f>
        <v>#REF!</v>
      </c>
      <c r="AE44" t="e">
        <f>VLOOKUP($D44,#REF!,34,0)</f>
        <v>#REF!</v>
      </c>
      <c r="AG44" t="e">
        <f>VLOOKUP($D44,#REF!,35,0)</f>
        <v>#REF!</v>
      </c>
      <c r="AH44" t="e">
        <f>VLOOKUP($D44,#REF!,36,0)</f>
        <v>#REF!</v>
      </c>
      <c r="AI44" t="e">
        <f>VLOOKUP($D44,#REF!,37,0)</f>
        <v>#REF!</v>
      </c>
      <c r="AJ44" t="e">
        <f>VLOOKUP($D44,#REF!,38,0)</f>
        <v>#REF!</v>
      </c>
      <c r="AL44" t="e">
        <f>VLOOKUP($D44,#REF!,39,0)</f>
        <v>#REF!</v>
      </c>
      <c r="AM44" t="e">
        <f>VLOOKUP($D44,#REF!,40,0)</f>
        <v>#REF!</v>
      </c>
      <c r="AN44" t="e">
        <f>VLOOKUP($D44,#REF!,41,0)</f>
        <v>#REF!</v>
      </c>
      <c r="AO44" t="e">
        <f>VLOOKUP($D44,#REF!,42,0)</f>
        <v>#REF!</v>
      </c>
      <c r="AP44" t="e">
        <f>VLOOKUP($D44,#REF!,43,0)</f>
        <v>#REF!</v>
      </c>
      <c r="AQ44" t="e">
        <f>VLOOKUP($D44,#REF!,44,0)</f>
        <v>#REF!</v>
      </c>
      <c r="AR44" t="e">
        <f>VLOOKUP($D44,#REF!,45,0)</f>
        <v>#REF!</v>
      </c>
      <c r="AS44" t="e">
        <f>VLOOKUP($D44,#REF!,46,0)</f>
        <v>#REF!</v>
      </c>
      <c r="AT44" t="e">
        <f>VLOOKUP($D44,#REF!,47,0)</f>
        <v>#REF!</v>
      </c>
      <c r="AU44" t="e">
        <f>VLOOKUP($D44,#REF!,48,0)</f>
        <v>#REF!</v>
      </c>
      <c r="AV44" t="e">
        <f>VLOOKUP($D44,#REF!,49,0)</f>
        <v>#REF!</v>
      </c>
    </row>
    <row r="45" spans="1:48" x14ac:dyDescent="0.25">
      <c r="A45" s="4" t="s">
        <v>356</v>
      </c>
      <c r="B45" s="4" t="s">
        <v>360</v>
      </c>
      <c r="C45" s="5" t="s">
        <v>357</v>
      </c>
      <c r="D45" t="str">
        <f t="shared" si="0"/>
        <v>Budapest Euró Rövid Kötvény AlapBudapest Euró Rövid Kötvény HUF SorozatHU0000701560</v>
      </c>
      <c r="E45" t="e">
        <f>VLOOKUP($D45,#REF!,8,0)</f>
        <v>#REF!</v>
      </c>
      <c r="F45" t="e">
        <f>VLOOKUP($D45,#REF!,9,0)</f>
        <v>#REF!</v>
      </c>
      <c r="G45" t="e">
        <f>VLOOKUP($D45,#REF!,10,0)</f>
        <v>#REF!</v>
      </c>
      <c r="H45" t="e">
        <f>VLOOKUP($D45,#REF!,11,0)</f>
        <v>#REF!</v>
      </c>
      <c r="I45" t="e">
        <f>VLOOKUP($D45,#REF!,12,0)</f>
        <v>#REF!</v>
      </c>
      <c r="J45" t="e">
        <f>VLOOKUP($D45,#REF!,13,0)</f>
        <v>#REF!</v>
      </c>
      <c r="K45" t="e">
        <f>VLOOKUP($D45,#REF!,14,0)</f>
        <v>#REF!</v>
      </c>
      <c r="L45" t="e">
        <f>VLOOKUP($D45,#REF!,15,0)</f>
        <v>#REF!</v>
      </c>
      <c r="M45" t="e">
        <f>VLOOKUP($D45,#REF!,16,0)</f>
        <v>#REF!</v>
      </c>
      <c r="N45" t="e">
        <f>VLOOKUP($D45,#REF!,17,0)</f>
        <v>#REF!</v>
      </c>
      <c r="O45" t="e">
        <f>VLOOKUP($D45,#REF!,18,0)</f>
        <v>#REF!</v>
      </c>
      <c r="P45" t="e">
        <f>VLOOKUP($D45,#REF!,19,0)</f>
        <v>#REF!</v>
      </c>
      <c r="Q45" t="e">
        <f>VLOOKUP($D45,#REF!,20,0)</f>
        <v>#REF!</v>
      </c>
      <c r="R45" t="e">
        <f>VLOOKUP($D45,#REF!,21,0)</f>
        <v>#REF!</v>
      </c>
      <c r="S45" t="e">
        <f>VLOOKUP($D45,#REF!,22,0)</f>
        <v>#REF!</v>
      </c>
      <c r="T45" t="e">
        <f>VLOOKUP($D45,#REF!,23,0)</f>
        <v>#REF!</v>
      </c>
      <c r="U45" t="e">
        <f>VLOOKUP($D45,#REF!,24,0)</f>
        <v>#REF!</v>
      </c>
      <c r="V45" t="e">
        <f>VLOOKUP($D45,#REF!,25,0)</f>
        <v>#REF!</v>
      </c>
      <c r="W45" t="e">
        <f>VLOOKUP($D45,#REF!,26,0)</f>
        <v>#REF!</v>
      </c>
      <c r="X45" t="e">
        <f>VLOOKUP($D45,#REF!,27,0)</f>
        <v>#REF!</v>
      </c>
      <c r="Y45" t="e">
        <f>VLOOKUP($D45,#REF!,28,0)</f>
        <v>#REF!</v>
      </c>
      <c r="Z45" t="e">
        <f>VLOOKUP($D45,#REF!,29,0)</f>
        <v>#REF!</v>
      </c>
      <c r="AA45" t="e">
        <f>VLOOKUP($D45,#REF!,30,0)</f>
        <v>#REF!</v>
      </c>
      <c r="AB45" t="e">
        <f>VLOOKUP($D45,#REF!,31,0)</f>
        <v>#REF!</v>
      </c>
      <c r="AC45" t="e">
        <f>VLOOKUP($D45,#REF!,32,0)</f>
        <v>#REF!</v>
      </c>
      <c r="AD45" t="e">
        <f>VLOOKUP($D45,#REF!,33,0)</f>
        <v>#REF!</v>
      </c>
      <c r="AE45" t="e">
        <f>VLOOKUP($D45,#REF!,34,0)</f>
        <v>#REF!</v>
      </c>
      <c r="AG45" t="e">
        <f>VLOOKUP($D45,#REF!,35,0)</f>
        <v>#REF!</v>
      </c>
      <c r="AH45" t="e">
        <f>VLOOKUP($D45,#REF!,36,0)</f>
        <v>#REF!</v>
      </c>
      <c r="AI45" t="e">
        <f>VLOOKUP($D45,#REF!,37,0)</f>
        <v>#REF!</v>
      </c>
      <c r="AJ45" t="e">
        <f>VLOOKUP($D45,#REF!,38,0)</f>
        <v>#REF!</v>
      </c>
      <c r="AL45" t="e">
        <f>VLOOKUP($D45,#REF!,39,0)</f>
        <v>#REF!</v>
      </c>
      <c r="AM45" t="e">
        <f>VLOOKUP($D45,#REF!,40,0)</f>
        <v>#REF!</v>
      </c>
      <c r="AN45" t="e">
        <f>VLOOKUP($D45,#REF!,41,0)</f>
        <v>#REF!</v>
      </c>
      <c r="AO45" t="e">
        <f>VLOOKUP($D45,#REF!,42,0)</f>
        <v>#REF!</v>
      </c>
      <c r="AP45" t="e">
        <f>VLOOKUP($D45,#REF!,43,0)</f>
        <v>#REF!</v>
      </c>
      <c r="AQ45" t="e">
        <f>VLOOKUP($D45,#REF!,44,0)</f>
        <v>#REF!</v>
      </c>
      <c r="AR45" t="e">
        <f>VLOOKUP($D45,#REF!,45,0)</f>
        <v>#REF!</v>
      </c>
      <c r="AS45" t="e">
        <f>VLOOKUP($D45,#REF!,46,0)</f>
        <v>#REF!</v>
      </c>
      <c r="AT45" t="e">
        <f>VLOOKUP($D45,#REF!,47,0)</f>
        <v>#REF!</v>
      </c>
      <c r="AU45" t="e">
        <f>VLOOKUP($D45,#REF!,48,0)</f>
        <v>#REF!</v>
      </c>
      <c r="AV45" t="e">
        <f>VLOOKUP($D45,#REF!,49,0)</f>
        <v>#REF!</v>
      </c>
    </row>
    <row r="46" spans="1:48" x14ac:dyDescent="0.25">
      <c r="A46" s="4" t="s">
        <v>366</v>
      </c>
      <c r="B46" s="4" t="s">
        <v>371</v>
      </c>
      <c r="C46" s="5" t="s">
        <v>372</v>
      </c>
      <c r="D46" t="str">
        <f t="shared" si="0"/>
        <v>Budapest Kontroll Abszolút Hozam AlapBudapest Kontroll Abszolút Hozam Alap U sorozatHU0000713011</v>
      </c>
      <c r="E46" t="e">
        <f>VLOOKUP($D46,#REF!,8,0)</f>
        <v>#REF!</v>
      </c>
      <c r="F46" t="e">
        <f>VLOOKUP($D46,#REF!,9,0)</f>
        <v>#REF!</v>
      </c>
      <c r="G46" t="e">
        <f>VLOOKUP($D46,#REF!,10,0)</f>
        <v>#REF!</v>
      </c>
      <c r="H46" t="e">
        <f>VLOOKUP($D46,#REF!,11,0)</f>
        <v>#REF!</v>
      </c>
      <c r="I46" t="e">
        <f>VLOOKUP($D46,#REF!,12,0)</f>
        <v>#REF!</v>
      </c>
      <c r="J46" t="e">
        <f>VLOOKUP($D46,#REF!,13,0)</f>
        <v>#REF!</v>
      </c>
      <c r="K46" t="e">
        <f>VLOOKUP($D46,#REF!,14,0)</f>
        <v>#REF!</v>
      </c>
      <c r="L46" t="e">
        <f>VLOOKUP($D46,#REF!,15,0)</f>
        <v>#REF!</v>
      </c>
      <c r="M46" t="e">
        <f>VLOOKUP($D46,#REF!,16,0)</f>
        <v>#REF!</v>
      </c>
      <c r="N46" t="e">
        <f>VLOOKUP($D46,#REF!,17,0)</f>
        <v>#REF!</v>
      </c>
      <c r="O46" t="e">
        <f>VLOOKUP($D46,#REF!,18,0)</f>
        <v>#REF!</v>
      </c>
      <c r="P46" t="e">
        <f>VLOOKUP($D46,#REF!,19,0)</f>
        <v>#REF!</v>
      </c>
      <c r="Q46" t="e">
        <f>VLOOKUP($D46,#REF!,20,0)</f>
        <v>#REF!</v>
      </c>
      <c r="R46" t="e">
        <f>VLOOKUP($D46,#REF!,21,0)</f>
        <v>#REF!</v>
      </c>
      <c r="S46" t="e">
        <f>VLOOKUP($D46,#REF!,22,0)</f>
        <v>#REF!</v>
      </c>
      <c r="T46" t="e">
        <f>VLOOKUP($D46,#REF!,23,0)</f>
        <v>#REF!</v>
      </c>
      <c r="U46" t="e">
        <f>VLOOKUP($D46,#REF!,24,0)</f>
        <v>#REF!</v>
      </c>
      <c r="V46" t="e">
        <f>VLOOKUP($D46,#REF!,25,0)</f>
        <v>#REF!</v>
      </c>
      <c r="W46" t="e">
        <f>VLOOKUP($D46,#REF!,26,0)</f>
        <v>#REF!</v>
      </c>
      <c r="X46" t="e">
        <f>VLOOKUP($D46,#REF!,27,0)</f>
        <v>#REF!</v>
      </c>
      <c r="Y46" t="e">
        <f>VLOOKUP($D46,#REF!,28,0)</f>
        <v>#REF!</v>
      </c>
      <c r="Z46" t="e">
        <f>VLOOKUP($D46,#REF!,29,0)</f>
        <v>#REF!</v>
      </c>
      <c r="AA46" t="e">
        <f>VLOOKUP($D46,#REF!,30,0)</f>
        <v>#REF!</v>
      </c>
      <c r="AB46" t="e">
        <f>VLOOKUP($D46,#REF!,31,0)</f>
        <v>#REF!</v>
      </c>
      <c r="AC46" t="e">
        <f>VLOOKUP($D46,#REF!,32,0)</f>
        <v>#REF!</v>
      </c>
      <c r="AD46" t="e">
        <f>VLOOKUP($D46,#REF!,33,0)</f>
        <v>#REF!</v>
      </c>
      <c r="AE46" t="e">
        <f>VLOOKUP($D46,#REF!,34,0)</f>
        <v>#REF!</v>
      </c>
      <c r="AG46" t="e">
        <f>VLOOKUP($D46,#REF!,35,0)</f>
        <v>#REF!</v>
      </c>
      <c r="AH46" t="e">
        <f>VLOOKUP($D46,#REF!,36,0)</f>
        <v>#REF!</v>
      </c>
      <c r="AI46" t="e">
        <f>VLOOKUP($D46,#REF!,37,0)</f>
        <v>#REF!</v>
      </c>
      <c r="AJ46" t="e">
        <f>VLOOKUP($D46,#REF!,38,0)</f>
        <v>#REF!</v>
      </c>
      <c r="AL46" t="e">
        <f>VLOOKUP($D46,#REF!,39,0)</f>
        <v>#REF!</v>
      </c>
      <c r="AM46" t="e">
        <f>VLOOKUP($D46,#REF!,40,0)</f>
        <v>#REF!</v>
      </c>
      <c r="AN46" t="e">
        <f>VLOOKUP($D46,#REF!,41,0)</f>
        <v>#REF!</v>
      </c>
      <c r="AO46" t="e">
        <f>VLOOKUP($D46,#REF!,42,0)</f>
        <v>#REF!</v>
      </c>
      <c r="AP46" t="e">
        <f>VLOOKUP($D46,#REF!,43,0)</f>
        <v>#REF!</v>
      </c>
      <c r="AQ46" t="e">
        <f>VLOOKUP($D46,#REF!,44,0)</f>
        <v>#REF!</v>
      </c>
      <c r="AR46" t="e">
        <f>VLOOKUP($D46,#REF!,45,0)</f>
        <v>#REF!</v>
      </c>
      <c r="AS46" t="e">
        <f>VLOOKUP($D46,#REF!,46,0)</f>
        <v>#REF!</v>
      </c>
      <c r="AT46" t="e">
        <f>VLOOKUP($D46,#REF!,47,0)</f>
        <v>#REF!</v>
      </c>
      <c r="AU46" t="e">
        <f>VLOOKUP($D46,#REF!,48,0)</f>
        <v>#REF!</v>
      </c>
      <c r="AV46" t="e">
        <f>VLOOKUP($D46,#REF!,49,0)</f>
        <v>#REF!</v>
      </c>
    </row>
    <row r="47" spans="1:48" x14ac:dyDescent="0.25">
      <c r="A47" s="4" t="s">
        <v>289</v>
      </c>
      <c r="B47" s="4" t="s">
        <v>293</v>
      </c>
      <c r="C47" s="5" t="s">
        <v>290</v>
      </c>
      <c r="D47" t="str">
        <f t="shared" si="0"/>
        <v>BF Money Feltörekvő Piaci DevizaKötvény AlapBF Money Feltörekvő Piaci DevizaKötvény Alap HUF sorozatHU0000708615</v>
      </c>
      <c r="E47" t="e">
        <f>VLOOKUP($D47,#REF!,8,0)</f>
        <v>#REF!</v>
      </c>
      <c r="F47" t="e">
        <f>VLOOKUP($D47,#REF!,9,0)</f>
        <v>#REF!</v>
      </c>
      <c r="G47" t="e">
        <f>VLOOKUP($D47,#REF!,10,0)</f>
        <v>#REF!</v>
      </c>
      <c r="H47" t="e">
        <f>VLOOKUP($D47,#REF!,11,0)</f>
        <v>#REF!</v>
      </c>
      <c r="I47" t="e">
        <f>VLOOKUP($D47,#REF!,12,0)</f>
        <v>#REF!</v>
      </c>
      <c r="J47" t="e">
        <f>VLOOKUP($D47,#REF!,13,0)</f>
        <v>#REF!</v>
      </c>
      <c r="K47" t="e">
        <f>VLOOKUP($D47,#REF!,14,0)</f>
        <v>#REF!</v>
      </c>
      <c r="L47" t="e">
        <f>VLOOKUP($D47,#REF!,15,0)</f>
        <v>#REF!</v>
      </c>
      <c r="M47" t="e">
        <f>VLOOKUP($D47,#REF!,16,0)</f>
        <v>#REF!</v>
      </c>
      <c r="N47" t="e">
        <f>VLOOKUP($D47,#REF!,17,0)</f>
        <v>#REF!</v>
      </c>
      <c r="O47" t="e">
        <f>VLOOKUP($D47,#REF!,18,0)</f>
        <v>#REF!</v>
      </c>
      <c r="P47" t="e">
        <f>VLOOKUP($D47,#REF!,19,0)</f>
        <v>#REF!</v>
      </c>
      <c r="Q47" t="e">
        <f>VLOOKUP($D47,#REF!,20,0)</f>
        <v>#REF!</v>
      </c>
      <c r="R47" t="e">
        <f>VLOOKUP($D47,#REF!,21,0)</f>
        <v>#REF!</v>
      </c>
      <c r="S47" t="e">
        <f>VLOOKUP($D47,#REF!,22,0)</f>
        <v>#REF!</v>
      </c>
      <c r="T47" t="e">
        <f>VLOOKUP($D47,#REF!,23,0)</f>
        <v>#REF!</v>
      </c>
      <c r="U47" t="e">
        <f>VLOOKUP($D47,#REF!,24,0)</f>
        <v>#REF!</v>
      </c>
      <c r="V47" t="e">
        <f>VLOOKUP($D47,#REF!,25,0)</f>
        <v>#REF!</v>
      </c>
      <c r="W47" t="e">
        <f>VLOOKUP($D47,#REF!,26,0)</f>
        <v>#REF!</v>
      </c>
      <c r="X47" t="e">
        <f>VLOOKUP($D47,#REF!,27,0)</f>
        <v>#REF!</v>
      </c>
      <c r="Y47" t="e">
        <f>VLOOKUP($D47,#REF!,28,0)</f>
        <v>#REF!</v>
      </c>
      <c r="Z47" t="e">
        <f>VLOOKUP($D47,#REF!,29,0)</f>
        <v>#REF!</v>
      </c>
      <c r="AA47" t="e">
        <f>VLOOKUP($D47,#REF!,30,0)</f>
        <v>#REF!</v>
      </c>
      <c r="AB47" t="e">
        <f>VLOOKUP($D47,#REF!,31,0)</f>
        <v>#REF!</v>
      </c>
      <c r="AC47" t="e">
        <f>VLOOKUP($D47,#REF!,32,0)</f>
        <v>#REF!</v>
      </c>
      <c r="AD47" t="e">
        <f>VLOOKUP($D47,#REF!,33,0)</f>
        <v>#REF!</v>
      </c>
      <c r="AE47" t="e">
        <f>VLOOKUP($D47,#REF!,34,0)</f>
        <v>#REF!</v>
      </c>
      <c r="AG47" t="e">
        <f>VLOOKUP($D47,#REF!,35,0)</f>
        <v>#REF!</v>
      </c>
      <c r="AH47" t="e">
        <f>VLOOKUP($D47,#REF!,36,0)</f>
        <v>#REF!</v>
      </c>
      <c r="AI47" t="e">
        <f>VLOOKUP($D47,#REF!,37,0)</f>
        <v>#REF!</v>
      </c>
      <c r="AJ47" t="e">
        <f>VLOOKUP($D47,#REF!,38,0)</f>
        <v>#REF!</v>
      </c>
      <c r="AL47" t="e">
        <f>VLOOKUP($D47,#REF!,39,0)</f>
        <v>#REF!</v>
      </c>
      <c r="AM47" t="e">
        <f>VLOOKUP($D47,#REF!,40,0)</f>
        <v>#REF!</v>
      </c>
      <c r="AN47" t="e">
        <f>VLOOKUP($D47,#REF!,41,0)</f>
        <v>#REF!</v>
      </c>
      <c r="AO47" t="e">
        <f>VLOOKUP($D47,#REF!,42,0)</f>
        <v>#REF!</v>
      </c>
      <c r="AP47" t="e">
        <f>VLOOKUP($D47,#REF!,43,0)</f>
        <v>#REF!</v>
      </c>
      <c r="AQ47" t="e">
        <f>VLOOKUP($D47,#REF!,44,0)</f>
        <v>#REF!</v>
      </c>
      <c r="AR47" t="e">
        <f>VLOOKUP($D47,#REF!,45,0)</f>
        <v>#REF!</v>
      </c>
      <c r="AS47" t="e">
        <f>VLOOKUP($D47,#REF!,46,0)</f>
        <v>#REF!</v>
      </c>
      <c r="AT47" t="e">
        <f>VLOOKUP($D47,#REF!,47,0)</f>
        <v>#REF!</v>
      </c>
      <c r="AU47" t="e">
        <f>VLOOKUP($D47,#REF!,48,0)</f>
        <v>#REF!</v>
      </c>
      <c r="AV47" t="e">
        <f>VLOOKUP($D47,#REF!,49,0)</f>
        <v>#REF!</v>
      </c>
    </row>
    <row r="48" spans="1:48" x14ac:dyDescent="0.25">
      <c r="A48" s="4" t="s">
        <v>289</v>
      </c>
      <c r="B48" s="4" t="s">
        <v>294</v>
      </c>
      <c r="C48" s="5" t="s">
        <v>295</v>
      </c>
      <c r="D48" t="str">
        <f t="shared" si="0"/>
        <v>BF Money Feltörekvő Piaci DevizaKötvény AlapBF Money Feltörekvő Piaci DevizaKötvény Alap U sorozatHU0000712955</v>
      </c>
      <c r="E48" t="e">
        <f>VLOOKUP($D48,#REF!,8,0)</f>
        <v>#REF!</v>
      </c>
      <c r="F48" t="e">
        <f>VLOOKUP($D48,#REF!,9,0)</f>
        <v>#REF!</v>
      </c>
      <c r="G48" t="e">
        <f>VLOOKUP($D48,#REF!,10,0)</f>
        <v>#REF!</v>
      </c>
      <c r="H48" t="e">
        <f>VLOOKUP($D48,#REF!,11,0)</f>
        <v>#REF!</v>
      </c>
      <c r="I48" t="e">
        <f>VLOOKUP($D48,#REF!,12,0)</f>
        <v>#REF!</v>
      </c>
      <c r="J48" t="e">
        <f>VLOOKUP($D48,#REF!,13,0)</f>
        <v>#REF!</v>
      </c>
      <c r="K48" t="e">
        <f>VLOOKUP($D48,#REF!,14,0)</f>
        <v>#REF!</v>
      </c>
      <c r="L48" t="e">
        <f>VLOOKUP($D48,#REF!,15,0)</f>
        <v>#REF!</v>
      </c>
      <c r="M48" t="e">
        <f>VLOOKUP($D48,#REF!,16,0)</f>
        <v>#REF!</v>
      </c>
      <c r="N48" t="e">
        <f>VLOOKUP($D48,#REF!,17,0)</f>
        <v>#REF!</v>
      </c>
      <c r="O48" t="e">
        <f>VLOOKUP($D48,#REF!,18,0)</f>
        <v>#REF!</v>
      </c>
      <c r="P48" t="e">
        <f>VLOOKUP($D48,#REF!,19,0)</f>
        <v>#REF!</v>
      </c>
      <c r="Q48" t="e">
        <f>VLOOKUP($D48,#REF!,20,0)</f>
        <v>#REF!</v>
      </c>
      <c r="R48" t="e">
        <f>VLOOKUP($D48,#REF!,21,0)</f>
        <v>#REF!</v>
      </c>
      <c r="S48" t="e">
        <f>VLOOKUP($D48,#REF!,22,0)</f>
        <v>#REF!</v>
      </c>
      <c r="T48" t="e">
        <f>VLOOKUP($D48,#REF!,23,0)</f>
        <v>#REF!</v>
      </c>
      <c r="U48" t="e">
        <f>VLOOKUP($D48,#REF!,24,0)</f>
        <v>#REF!</v>
      </c>
      <c r="V48" t="e">
        <f>VLOOKUP($D48,#REF!,25,0)</f>
        <v>#REF!</v>
      </c>
      <c r="W48" t="e">
        <f>VLOOKUP($D48,#REF!,26,0)</f>
        <v>#REF!</v>
      </c>
      <c r="X48" t="e">
        <f>VLOOKUP($D48,#REF!,27,0)</f>
        <v>#REF!</v>
      </c>
      <c r="Y48" t="e">
        <f>VLOOKUP($D48,#REF!,28,0)</f>
        <v>#REF!</v>
      </c>
      <c r="Z48" t="e">
        <f>VLOOKUP($D48,#REF!,29,0)</f>
        <v>#REF!</v>
      </c>
      <c r="AA48" t="e">
        <f>VLOOKUP($D48,#REF!,30,0)</f>
        <v>#REF!</v>
      </c>
      <c r="AB48" t="e">
        <f>VLOOKUP($D48,#REF!,31,0)</f>
        <v>#REF!</v>
      </c>
      <c r="AC48" t="e">
        <f>VLOOKUP($D48,#REF!,32,0)</f>
        <v>#REF!</v>
      </c>
      <c r="AD48" t="e">
        <f>VLOOKUP($D48,#REF!,33,0)</f>
        <v>#REF!</v>
      </c>
      <c r="AE48" t="e">
        <f>VLOOKUP($D48,#REF!,34,0)</f>
        <v>#REF!</v>
      </c>
      <c r="AG48" t="e">
        <f>VLOOKUP($D48,#REF!,35,0)</f>
        <v>#REF!</v>
      </c>
      <c r="AH48" t="e">
        <f>VLOOKUP($D48,#REF!,36,0)</f>
        <v>#REF!</v>
      </c>
      <c r="AI48" t="e">
        <f>VLOOKUP($D48,#REF!,37,0)</f>
        <v>#REF!</v>
      </c>
      <c r="AJ48" t="e">
        <f>VLOOKUP($D48,#REF!,38,0)</f>
        <v>#REF!</v>
      </c>
      <c r="AL48" t="e">
        <f>VLOOKUP($D48,#REF!,39,0)</f>
        <v>#REF!</v>
      </c>
      <c r="AM48" t="e">
        <f>VLOOKUP($D48,#REF!,40,0)</f>
        <v>#REF!</v>
      </c>
      <c r="AN48" t="e">
        <f>VLOOKUP($D48,#REF!,41,0)</f>
        <v>#REF!</v>
      </c>
      <c r="AO48" t="e">
        <f>VLOOKUP($D48,#REF!,42,0)</f>
        <v>#REF!</v>
      </c>
      <c r="AP48" t="e">
        <f>VLOOKUP($D48,#REF!,43,0)</f>
        <v>#REF!</v>
      </c>
      <c r="AQ48" t="e">
        <f>VLOOKUP($D48,#REF!,44,0)</f>
        <v>#REF!</v>
      </c>
      <c r="AR48" t="e">
        <f>VLOOKUP($D48,#REF!,45,0)</f>
        <v>#REF!</v>
      </c>
      <c r="AS48" t="e">
        <f>VLOOKUP($D48,#REF!,46,0)</f>
        <v>#REF!</v>
      </c>
      <c r="AT48" t="e">
        <f>VLOOKUP($D48,#REF!,47,0)</f>
        <v>#REF!</v>
      </c>
      <c r="AU48" t="e">
        <f>VLOOKUP($D48,#REF!,48,0)</f>
        <v>#REF!</v>
      </c>
      <c r="AV48" t="e">
        <f>VLOOKUP($D48,#REF!,49,0)</f>
        <v>#REF!</v>
      </c>
    </row>
    <row r="49" spans="1:48" x14ac:dyDescent="0.25">
      <c r="A49" s="4" t="s">
        <v>307</v>
      </c>
      <c r="B49" s="4" t="s">
        <v>311</v>
      </c>
      <c r="C49" s="5" t="s">
        <v>312</v>
      </c>
      <c r="D49" t="str">
        <f t="shared" si="0"/>
        <v>BF Money Közép-Európai Részvény AlapBF Money Köz-Eu Részvény Alap EUR SorozatHU0000706387</v>
      </c>
      <c r="E49" t="e">
        <f>VLOOKUP($D49,#REF!,8,0)</f>
        <v>#REF!</v>
      </c>
      <c r="F49" t="e">
        <f>VLOOKUP($D49,#REF!,9,0)</f>
        <v>#REF!</v>
      </c>
      <c r="G49" t="e">
        <f>VLOOKUP($D49,#REF!,10,0)</f>
        <v>#REF!</v>
      </c>
      <c r="H49" t="e">
        <f>VLOOKUP($D49,#REF!,11,0)</f>
        <v>#REF!</v>
      </c>
      <c r="I49" t="e">
        <f>VLOOKUP($D49,#REF!,12,0)</f>
        <v>#REF!</v>
      </c>
      <c r="J49" t="e">
        <f>VLOOKUP($D49,#REF!,13,0)</f>
        <v>#REF!</v>
      </c>
      <c r="K49" t="e">
        <f>VLOOKUP($D49,#REF!,14,0)</f>
        <v>#REF!</v>
      </c>
      <c r="L49" t="e">
        <f>VLOOKUP($D49,#REF!,15,0)</f>
        <v>#REF!</v>
      </c>
      <c r="M49" t="e">
        <f>VLOOKUP($D49,#REF!,16,0)</f>
        <v>#REF!</v>
      </c>
      <c r="N49" t="e">
        <f>VLOOKUP($D49,#REF!,17,0)</f>
        <v>#REF!</v>
      </c>
      <c r="O49" t="e">
        <f>VLOOKUP($D49,#REF!,18,0)</f>
        <v>#REF!</v>
      </c>
      <c r="P49" t="e">
        <f>VLOOKUP($D49,#REF!,19,0)</f>
        <v>#REF!</v>
      </c>
      <c r="Q49" t="e">
        <f>VLOOKUP($D49,#REF!,20,0)</f>
        <v>#REF!</v>
      </c>
      <c r="R49" t="e">
        <f>VLOOKUP($D49,#REF!,21,0)</f>
        <v>#REF!</v>
      </c>
      <c r="S49" t="e">
        <f>VLOOKUP($D49,#REF!,22,0)</f>
        <v>#REF!</v>
      </c>
      <c r="T49" t="e">
        <f>VLOOKUP($D49,#REF!,23,0)</f>
        <v>#REF!</v>
      </c>
      <c r="U49" t="e">
        <f>VLOOKUP($D49,#REF!,24,0)</f>
        <v>#REF!</v>
      </c>
      <c r="V49" t="e">
        <f>VLOOKUP($D49,#REF!,25,0)</f>
        <v>#REF!</v>
      </c>
      <c r="W49" t="e">
        <f>VLOOKUP($D49,#REF!,26,0)</f>
        <v>#REF!</v>
      </c>
      <c r="X49" t="e">
        <f>VLOOKUP($D49,#REF!,27,0)</f>
        <v>#REF!</v>
      </c>
      <c r="Y49" t="e">
        <f>VLOOKUP($D49,#REF!,28,0)</f>
        <v>#REF!</v>
      </c>
      <c r="Z49" t="e">
        <f>VLOOKUP($D49,#REF!,29,0)</f>
        <v>#REF!</v>
      </c>
      <c r="AA49" t="e">
        <f>VLOOKUP($D49,#REF!,30,0)</f>
        <v>#REF!</v>
      </c>
      <c r="AB49" t="e">
        <f>VLOOKUP($D49,#REF!,31,0)</f>
        <v>#REF!</v>
      </c>
      <c r="AC49" t="e">
        <f>VLOOKUP($D49,#REF!,32,0)</f>
        <v>#REF!</v>
      </c>
      <c r="AD49" t="e">
        <f>VLOOKUP($D49,#REF!,33,0)</f>
        <v>#REF!</v>
      </c>
      <c r="AE49" t="e">
        <f>VLOOKUP($D49,#REF!,34,0)</f>
        <v>#REF!</v>
      </c>
      <c r="AG49" t="e">
        <f>VLOOKUP($D49,#REF!,35,0)</f>
        <v>#REF!</v>
      </c>
      <c r="AH49" t="e">
        <f>VLOOKUP($D49,#REF!,36,0)</f>
        <v>#REF!</v>
      </c>
      <c r="AI49" t="e">
        <f>VLOOKUP($D49,#REF!,37,0)</f>
        <v>#REF!</v>
      </c>
      <c r="AJ49" t="e">
        <f>VLOOKUP($D49,#REF!,38,0)</f>
        <v>#REF!</v>
      </c>
      <c r="AL49" t="e">
        <f>VLOOKUP($D49,#REF!,39,0)</f>
        <v>#REF!</v>
      </c>
      <c r="AM49" t="e">
        <f>VLOOKUP($D49,#REF!,40,0)</f>
        <v>#REF!</v>
      </c>
      <c r="AN49" t="e">
        <f>VLOOKUP($D49,#REF!,41,0)</f>
        <v>#REF!</v>
      </c>
      <c r="AO49" t="e">
        <f>VLOOKUP($D49,#REF!,42,0)</f>
        <v>#REF!</v>
      </c>
      <c r="AP49" t="e">
        <f>VLOOKUP($D49,#REF!,43,0)</f>
        <v>#REF!</v>
      </c>
      <c r="AQ49" t="e">
        <f>VLOOKUP($D49,#REF!,44,0)</f>
        <v>#REF!</v>
      </c>
      <c r="AR49" t="e">
        <f>VLOOKUP($D49,#REF!,45,0)</f>
        <v>#REF!</v>
      </c>
      <c r="AS49" t="e">
        <f>VLOOKUP($D49,#REF!,46,0)</f>
        <v>#REF!</v>
      </c>
      <c r="AT49" t="e">
        <f>VLOOKUP($D49,#REF!,47,0)</f>
        <v>#REF!</v>
      </c>
      <c r="AU49" t="e">
        <f>VLOOKUP($D49,#REF!,48,0)</f>
        <v>#REF!</v>
      </c>
      <c r="AV49" t="e">
        <f>VLOOKUP($D49,#REF!,49,0)</f>
        <v>#REF!</v>
      </c>
    </row>
    <row r="50" spans="1:48" x14ac:dyDescent="0.25">
      <c r="A50" s="4" t="s">
        <v>346</v>
      </c>
      <c r="B50" s="4" t="s">
        <v>350</v>
      </c>
      <c r="C50" s="5" t="s">
        <v>347</v>
      </c>
      <c r="D50" t="str">
        <f t="shared" si="0"/>
        <v>Budapest Dollár Rövid Kötvény AlapBudapest Dollár Rövid Kötvény Alap USD SorozatHU0000711668</v>
      </c>
      <c r="E50" t="e">
        <f>VLOOKUP($D50,#REF!,8,0)</f>
        <v>#REF!</v>
      </c>
      <c r="F50" t="e">
        <f>VLOOKUP($D50,#REF!,9,0)</f>
        <v>#REF!</v>
      </c>
      <c r="G50" t="e">
        <f>VLOOKUP($D50,#REF!,10,0)</f>
        <v>#REF!</v>
      </c>
      <c r="H50" t="e">
        <f>VLOOKUP($D50,#REF!,11,0)</f>
        <v>#REF!</v>
      </c>
      <c r="I50" t="e">
        <f>VLOOKUP($D50,#REF!,12,0)</f>
        <v>#REF!</v>
      </c>
      <c r="J50" t="e">
        <f>VLOOKUP($D50,#REF!,13,0)</f>
        <v>#REF!</v>
      </c>
      <c r="K50" t="e">
        <f>VLOOKUP($D50,#REF!,14,0)</f>
        <v>#REF!</v>
      </c>
      <c r="L50" t="e">
        <f>VLOOKUP($D50,#REF!,15,0)</f>
        <v>#REF!</v>
      </c>
      <c r="M50" t="e">
        <f>VLOOKUP($D50,#REF!,16,0)</f>
        <v>#REF!</v>
      </c>
      <c r="N50" t="e">
        <f>VLOOKUP($D50,#REF!,17,0)</f>
        <v>#REF!</v>
      </c>
      <c r="O50" t="e">
        <f>VLOOKUP($D50,#REF!,18,0)</f>
        <v>#REF!</v>
      </c>
      <c r="P50" t="e">
        <f>VLOOKUP($D50,#REF!,19,0)</f>
        <v>#REF!</v>
      </c>
      <c r="Q50" t="e">
        <f>VLOOKUP($D50,#REF!,20,0)</f>
        <v>#REF!</v>
      </c>
      <c r="R50" t="e">
        <f>VLOOKUP($D50,#REF!,21,0)</f>
        <v>#REF!</v>
      </c>
      <c r="S50" t="e">
        <f>VLOOKUP($D50,#REF!,22,0)</f>
        <v>#REF!</v>
      </c>
      <c r="T50" t="e">
        <f>VLOOKUP($D50,#REF!,23,0)</f>
        <v>#REF!</v>
      </c>
      <c r="U50" t="e">
        <f>VLOOKUP($D50,#REF!,24,0)</f>
        <v>#REF!</v>
      </c>
      <c r="V50" t="e">
        <f>VLOOKUP($D50,#REF!,25,0)</f>
        <v>#REF!</v>
      </c>
      <c r="W50" t="e">
        <f>VLOOKUP($D50,#REF!,26,0)</f>
        <v>#REF!</v>
      </c>
      <c r="X50" t="e">
        <f>VLOOKUP($D50,#REF!,27,0)</f>
        <v>#REF!</v>
      </c>
      <c r="Y50" t="e">
        <f>VLOOKUP($D50,#REF!,28,0)</f>
        <v>#REF!</v>
      </c>
      <c r="Z50" t="e">
        <f>VLOOKUP($D50,#REF!,29,0)</f>
        <v>#REF!</v>
      </c>
      <c r="AA50" t="e">
        <f>VLOOKUP($D50,#REF!,30,0)</f>
        <v>#REF!</v>
      </c>
      <c r="AB50" t="e">
        <f>VLOOKUP($D50,#REF!,31,0)</f>
        <v>#REF!</v>
      </c>
      <c r="AC50" t="e">
        <f>VLOOKUP($D50,#REF!,32,0)</f>
        <v>#REF!</v>
      </c>
      <c r="AD50" t="e">
        <f>VLOOKUP($D50,#REF!,33,0)</f>
        <v>#REF!</v>
      </c>
      <c r="AE50" t="e">
        <f>VLOOKUP($D50,#REF!,34,0)</f>
        <v>#REF!</v>
      </c>
      <c r="AG50" t="e">
        <f>VLOOKUP($D50,#REF!,35,0)</f>
        <v>#REF!</v>
      </c>
      <c r="AH50" t="e">
        <f>VLOOKUP($D50,#REF!,36,0)</f>
        <v>#REF!</v>
      </c>
      <c r="AI50" t="e">
        <f>VLOOKUP($D50,#REF!,37,0)</f>
        <v>#REF!</v>
      </c>
      <c r="AJ50" t="e">
        <f>VLOOKUP($D50,#REF!,38,0)</f>
        <v>#REF!</v>
      </c>
      <c r="AL50" t="e">
        <f>VLOOKUP($D50,#REF!,39,0)</f>
        <v>#REF!</v>
      </c>
      <c r="AM50" t="e">
        <f>VLOOKUP($D50,#REF!,40,0)</f>
        <v>#REF!</v>
      </c>
      <c r="AN50" t="e">
        <f>VLOOKUP($D50,#REF!,41,0)</f>
        <v>#REF!</v>
      </c>
      <c r="AO50" t="e">
        <f>VLOOKUP($D50,#REF!,42,0)</f>
        <v>#REF!</v>
      </c>
      <c r="AP50" t="e">
        <f>VLOOKUP($D50,#REF!,43,0)</f>
        <v>#REF!</v>
      </c>
      <c r="AQ50" t="e">
        <f>VLOOKUP($D50,#REF!,44,0)</f>
        <v>#REF!</v>
      </c>
      <c r="AR50" t="e">
        <f>VLOOKUP($D50,#REF!,45,0)</f>
        <v>#REF!</v>
      </c>
      <c r="AS50" t="e">
        <f>VLOOKUP($D50,#REF!,46,0)</f>
        <v>#REF!</v>
      </c>
      <c r="AT50" t="e">
        <f>VLOOKUP($D50,#REF!,47,0)</f>
        <v>#REF!</v>
      </c>
      <c r="AU50" t="e">
        <f>VLOOKUP($D50,#REF!,48,0)</f>
        <v>#REF!</v>
      </c>
      <c r="AV50" t="e">
        <f>VLOOKUP($D50,#REF!,49,0)</f>
        <v>#REF!</v>
      </c>
    </row>
    <row r="51" spans="1:48" x14ac:dyDescent="0.25">
      <c r="A51" s="4" t="s">
        <v>383</v>
      </c>
      <c r="B51" s="4" t="s">
        <v>385</v>
      </c>
      <c r="C51" s="5" t="s">
        <v>384</v>
      </c>
      <c r="D51" t="str">
        <f t="shared" si="0"/>
        <v>Budapest Paradigma AlapBudapest Paradigma Alap HUF sorozatHU0000713409</v>
      </c>
      <c r="E51" t="e">
        <f>VLOOKUP($D51,#REF!,8,0)</f>
        <v>#REF!</v>
      </c>
      <c r="F51" t="e">
        <f>VLOOKUP($D51,#REF!,9,0)</f>
        <v>#REF!</v>
      </c>
      <c r="G51" t="e">
        <f>VLOOKUP($D51,#REF!,10,0)</f>
        <v>#REF!</v>
      </c>
      <c r="H51" t="e">
        <f>VLOOKUP($D51,#REF!,11,0)</f>
        <v>#REF!</v>
      </c>
      <c r="I51" t="e">
        <f>VLOOKUP($D51,#REF!,12,0)</f>
        <v>#REF!</v>
      </c>
      <c r="J51" t="e">
        <f>VLOOKUP($D51,#REF!,13,0)</f>
        <v>#REF!</v>
      </c>
      <c r="K51" t="e">
        <f>VLOOKUP($D51,#REF!,14,0)</f>
        <v>#REF!</v>
      </c>
      <c r="L51" t="e">
        <f>VLOOKUP($D51,#REF!,15,0)</f>
        <v>#REF!</v>
      </c>
      <c r="M51" t="e">
        <f>VLOOKUP($D51,#REF!,16,0)</f>
        <v>#REF!</v>
      </c>
      <c r="N51" t="e">
        <f>VLOOKUP($D51,#REF!,17,0)</f>
        <v>#REF!</v>
      </c>
      <c r="O51" t="e">
        <f>VLOOKUP($D51,#REF!,18,0)</f>
        <v>#REF!</v>
      </c>
      <c r="P51" t="e">
        <f>VLOOKUP($D51,#REF!,19,0)</f>
        <v>#REF!</v>
      </c>
      <c r="Q51" t="e">
        <f>VLOOKUP($D51,#REF!,20,0)</f>
        <v>#REF!</v>
      </c>
      <c r="R51" t="e">
        <f>VLOOKUP($D51,#REF!,21,0)</f>
        <v>#REF!</v>
      </c>
      <c r="S51" t="e">
        <f>VLOOKUP($D51,#REF!,22,0)</f>
        <v>#REF!</v>
      </c>
      <c r="T51" t="e">
        <f>VLOOKUP($D51,#REF!,23,0)</f>
        <v>#REF!</v>
      </c>
      <c r="U51" t="e">
        <f>VLOOKUP($D51,#REF!,24,0)</f>
        <v>#REF!</v>
      </c>
      <c r="V51" t="e">
        <f>VLOOKUP($D51,#REF!,25,0)</f>
        <v>#REF!</v>
      </c>
      <c r="W51" t="e">
        <f>VLOOKUP($D51,#REF!,26,0)</f>
        <v>#REF!</v>
      </c>
      <c r="X51" t="e">
        <f>VLOOKUP($D51,#REF!,27,0)</f>
        <v>#REF!</v>
      </c>
      <c r="Y51" t="e">
        <f>VLOOKUP($D51,#REF!,28,0)</f>
        <v>#REF!</v>
      </c>
      <c r="Z51" t="e">
        <f>VLOOKUP($D51,#REF!,29,0)</f>
        <v>#REF!</v>
      </c>
      <c r="AA51" t="e">
        <f>VLOOKUP($D51,#REF!,30,0)</f>
        <v>#REF!</v>
      </c>
      <c r="AB51" t="e">
        <f>VLOOKUP($D51,#REF!,31,0)</f>
        <v>#REF!</v>
      </c>
      <c r="AC51" t="e">
        <f>VLOOKUP($D51,#REF!,32,0)</f>
        <v>#REF!</v>
      </c>
      <c r="AD51" t="e">
        <f>VLOOKUP($D51,#REF!,33,0)</f>
        <v>#REF!</v>
      </c>
      <c r="AE51" t="e">
        <f>VLOOKUP($D51,#REF!,34,0)</f>
        <v>#REF!</v>
      </c>
      <c r="AG51" t="e">
        <f>VLOOKUP($D51,#REF!,35,0)</f>
        <v>#REF!</v>
      </c>
      <c r="AH51" t="e">
        <f>VLOOKUP($D51,#REF!,36,0)</f>
        <v>#REF!</v>
      </c>
      <c r="AI51" t="e">
        <f>VLOOKUP($D51,#REF!,37,0)</f>
        <v>#REF!</v>
      </c>
      <c r="AJ51" t="e">
        <f>VLOOKUP($D51,#REF!,38,0)</f>
        <v>#REF!</v>
      </c>
      <c r="AL51" t="e">
        <f>VLOOKUP($D51,#REF!,39,0)</f>
        <v>#REF!</v>
      </c>
      <c r="AM51" t="e">
        <f>VLOOKUP($D51,#REF!,40,0)</f>
        <v>#REF!</v>
      </c>
      <c r="AN51" t="e">
        <f>VLOOKUP($D51,#REF!,41,0)</f>
        <v>#REF!</v>
      </c>
      <c r="AO51" t="e">
        <f>VLOOKUP($D51,#REF!,42,0)</f>
        <v>#REF!</v>
      </c>
      <c r="AP51" t="e">
        <f>VLOOKUP($D51,#REF!,43,0)</f>
        <v>#REF!</v>
      </c>
      <c r="AQ51" t="e">
        <f>VLOOKUP($D51,#REF!,44,0)</f>
        <v>#REF!</v>
      </c>
      <c r="AR51" t="e">
        <f>VLOOKUP($D51,#REF!,45,0)</f>
        <v>#REF!</v>
      </c>
      <c r="AS51" t="e">
        <f>VLOOKUP($D51,#REF!,46,0)</f>
        <v>#REF!</v>
      </c>
      <c r="AT51" t="e">
        <f>VLOOKUP($D51,#REF!,47,0)</f>
        <v>#REF!</v>
      </c>
      <c r="AU51" t="e">
        <f>VLOOKUP($D51,#REF!,48,0)</f>
        <v>#REF!</v>
      </c>
      <c r="AV51" t="e">
        <f>VLOOKUP($D51,#REF!,49,0)</f>
        <v>#REF!</v>
      </c>
    </row>
    <row r="52" spans="1:48" x14ac:dyDescent="0.25">
      <c r="A52" s="4" t="s">
        <v>307</v>
      </c>
      <c r="B52" s="4" t="s">
        <v>309</v>
      </c>
      <c r="C52" s="5" t="s">
        <v>310</v>
      </c>
      <c r="D52" t="str">
        <f t="shared" si="0"/>
        <v>BF Money Közép-Európai Részvény AlapBF Money Köz-Eu Részvény Alap CZK SorozatHU0000709845</v>
      </c>
      <c r="E52" t="e">
        <f>VLOOKUP($D52,#REF!,8,0)</f>
        <v>#REF!</v>
      </c>
      <c r="F52" t="e">
        <f>VLOOKUP($D52,#REF!,9,0)</f>
        <v>#REF!</v>
      </c>
      <c r="G52" t="e">
        <f>VLOOKUP($D52,#REF!,10,0)</f>
        <v>#REF!</v>
      </c>
      <c r="H52" t="e">
        <f>VLOOKUP($D52,#REF!,11,0)</f>
        <v>#REF!</v>
      </c>
      <c r="I52" t="e">
        <f>VLOOKUP($D52,#REF!,12,0)</f>
        <v>#REF!</v>
      </c>
      <c r="J52" t="e">
        <f>VLOOKUP($D52,#REF!,13,0)</f>
        <v>#REF!</v>
      </c>
      <c r="K52" t="e">
        <f>VLOOKUP($D52,#REF!,14,0)</f>
        <v>#REF!</v>
      </c>
      <c r="L52" t="e">
        <f>VLOOKUP($D52,#REF!,15,0)</f>
        <v>#REF!</v>
      </c>
      <c r="M52" t="e">
        <f>VLOOKUP($D52,#REF!,16,0)</f>
        <v>#REF!</v>
      </c>
      <c r="N52" t="e">
        <f>VLOOKUP($D52,#REF!,17,0)</f>
        <v>#REF!</v>
      </c>
      <c r="O52" t="e">
        <f>VLOOKUP($D52,#REF!,18,0)</f>
        <v>#REF!</v>
      </c>
      <c r="P52" t="e">
        <f>VLOOKUP($D52,#REF!,19,0)</f>
        <v>#REF!</v>
      </c>
      <c r="Q52" t="e">
        <f>VLOOKUP($D52,#REF!,20,0)</f>
        <v>#REF!</v>
      </c>
      <c r="R52" t="e">
        <f>VLOOKUP($D52,#REF!,21,0)</f>
        <v>#REF!</v>
      </c>
      <c r="S52" t="e">
        <f>VLOOKUP($D52,#REF!,22,0)</f>
        <v>#REF!</v>
      </c>
      <c r="T52" t="e">
        <f>VLOOKUP($D52,#REF!,23,0)</f>
        <v>#REF!</v>
      </c>
      <c r="U52" t="e">
        <f>VLOOKUP($D52,#REF!,24,0)</f>
        <v>#REF!</v>
      </c>
      <c r="V52" t="e">
        <f>VLOOKUP($D52,#REF!,25,0)</f>
        <v>#REF!</v>
      </c>
      <c r="W52" t="e">
        <f>VLOOKUP($D52,#REF!,26,0)</f>
        <v>#REF!</v>
      </c>
      <c r="X52" t="e">
        <f>VLOOKUP($D52,#REF!,27,0)</f>
        <v>#REF!</v>
      </c>
      <c r="Y52" t="e">
        <f>VLOOKUP($D52,#REF!,28,0)</f>
        <v>#REF!</v>
      </c>
      <c r="Z52" t="e">
        <f>VLOOKUP($D52,#REF!,29,0)</f>
        <v>#REF!</v>
      </c>
      <c r="AA52" t="e">
        <f>VLOOKUP($D52,#REF!,30,0)</f>
        <v>#REF!</v>
      </c>
      <c r="AB52" t="e">
        <f>VLOOKUP($D52,#REF!,31,0)</f>
        <v>#REF!</v>
      </c>
      <c r="AC52" t="e">
        <f>VLOOKUP($D52,#REF!,32,0)</f>
        <v>#REF!</v>
      </c>
      <c r="AD52" t="e">
        <f>VLOOKUP($D52,#REF!,33,0)</f>
        <v>#REF!</v>
      </c>
      <c r="AE52" t="e">
        <f>VLOOKUP($D52,#REF!,34,0)</f>
        <v>#REF!</v>
      </c>
      <c r="AG52" t="e">
        <f>VLOOKUP($D52,#REF!,35,0)</f>
        <v>#REF!</v>
      </c>
      <c r="AH52" t="e">
        <f>VLOOKUP($D52,#REF!,36,0)</f>
        <v>#REF!</v>
      </c>
      <c r="AI52" t="e">
        <f>VLOOKUP($D52,#REF!,37,0)</f>
        <v>#REF!</v>
      </c>
      <c r="AJ52" t="e">
        <f>VLOOKUP($D52,#REF!,38,0)</f>
        <v>#REF!</v>
      </c>
      <c r="AL52" t="e">
        <f>VLOOKUP($D52,#REF!,39,0)</f>
        <v>#REF!</v>
      </c>
      <c r="AM52" t="e">
        <f>VLOOKUP($D52,#REF!,40,0)</f>
        <v>#REF!</v>
      </c>
      <c r="AN52" t="e">
        <f>VLOOKUP($D52,#REF!,41,0)</f>
        <v>#REF!</v>
      </c>
      <c r="AO52" t="e">
        <f>VLOOKUP($D52,#REF!,42,0)</f>
        <v>#REF!</v>
      </c>
      <c r="AP52" t="e">
        <f>VLOOKUP($D52,#REF!,43,0)</f>
        <v>#REF!</v>
      </c>
      <c r="AQ52" t="e">
        <f>VLOOKUP($D52,#REF!,44,0)</f>
        <v>#REF!</v>
      </c>
      <c r="AR52" t="e">
        <f>VLOOKUP($D52,#REF!,45,0)</f>
        <v>#REF!</v>
      </c>
      <c r="AS52" t="e">
        <f>VLOOKUP($D52,#REF!,46,0)</f>
        <v>#REF!</v>
      </c>
      <c r="AT52" t="e">
        <f>VLOOKUP($D52,#REF!,47,0)</f>
        <v>#REF!</v>
      </c>
      <c r="AU52" t="e">
        <f>VLOOKUP($D52,#REF!,48,0)</f>
        <v>#REF!</v>
      </c>
      <c r="AV52" t="e">
        <f>VLOOKUP($D52,#REF!,49,0)</f>
        <v>#REF!</v>
      </c>
    </row>
    <row r="53" spans="1:48" x14ac:dyDescent="0.25">
      <c r="A53" s="4" t="s">
        <v>356</v>
      </c>
      <c r="B53" s="4" t="s">
        <v>358</v>
      </c>
      <c r="C53" s="5" t="s">
        <v>359</v>
      </c>
      <c r="D53" t="str">
        <f t="shared" si="0"/>
        <v>Budapest Euró Rövid Kötvény AlapBudapest Euró Rövid Kötvény EUR SorozatHU0000706429</v>
      </c>
      <c r="E53" t="e">
        <f>VLOOKUP($D53,#REF!,8,0)</f>
        <v>#REF!</v>
      </c>
      <c r="F53" t="e">
        <f>VLOOKUP($D53,#REF!,9,0)</f>
        <v>#REF!</v>
      </c>
      <c r="G53" t="e">
        <f>VLOOKUP($D53,#REF!,10,0)</f>
        <v>#REF!</v>
      </c>
      <c r="H53" t="e">
        <f>VLOOKUP($D53,#REF!,11,0)</f>
        <v>#REF!</v>
      </c>
      <c r="I53" t="e">
        <f>VLOOKUP($D53,#REF!,12,0)</f>
        <v>#REF!</v>
      </c>
      <c r="J53" t="e">
        <f>VLOOKUP($D53,#REF!,13,0)</f>
        <v>#REF!</v>
      </c>
      <c r="K53" t="e">
        <f>VLOOKUP($D53,#REF!,14,0)</f>
        <v>#REF!</v>
      </c>
      <c r="L53" t="e">
        <f>VLOOKUP($D53,#REF!,15,0)</f>
        <v>#REF!</v>
      </c>
      <c r="M53" t="e">
        <f>VLOOKUP($D53,#REF!,16,0)</f>
        <v>#REF!</v>
      </c>
      <c r="N53" t="e">
        <f>VLOOKUP($D53,#REF!,17,0)</f>
        <v>#REF!</v>
      </c>
      <c r="O53" t="e">
        <f>VLOOKUP($D53,#REF!,18,0)</f>
        <v>#REF!</v>
      </c>
      <c r="P53" t="e">
        <f>VLOOKUP($D53,#REF!,19,0)</f>
        <v>#REF!</v>
      </c>
      <c r="Q53" t="e">
        <f>VLOOKUP($D53,#REF!,20,0)</f>
        <v>#REF!</v>
      </c>
      <c r="R53" t="e">
        <f>VLOOKUP($D53,#REF!,21,0)</f>
        <v>#REF!</v>
      </c>
      <c r="S53" t="e">
        <f>VLOOKUP($D53,#REF!,22,0)</f>
        <v>#REF!</v>
      </c>
      <c r="T53" t="e">
        <f>VLOOKUP($D53,#REF!,23,0)</f>
        <v>#REF!</v>
      </c>
      <c r="U53" t="e">
        <f>VLOOKUP($D53,#REF!,24,0)</f>
        <v>#REF!</v>
      </c>
      <c r="V53" t="e">
        <f>VLOOKUP($D53,#REF!,25,0)</f>
        <v>#REF!</v>
      </c>
      <c r="W53" t="e">
        <f>VLOOKUP($D53,#REF!,26,0)</f>
        <v>#REF!</v>
      </c>
      <c r="X53" t="e">
        <f>VLOOKUP($D53,#REF!,27,0)</f>
        <v>#REF!</v>
      </c>
      <c r="Y53" t="e">
        <f>VLOOKUP($D53,#REF!,28,0)</f>
        <v>#REF!</v>
      </c>
      <c r="Z53" t="e">
        <f>VLOOKUP($D53,#REF!,29,0)</f>
        <v>#REF!</v>
      </c>
      <c r="AA53" t="e">
        <f>VLOOKUP($D53,#REF!,30,0)</f>
        <v>#REF!</v>
      </c>
      <c r="AB53" t="e">
        <f>VLOOKUP($D53,#REF!,31,0)</f>
        <v>#REF!</v>
      </c>
      <c r="AC53" t="e">
        <f>VLOOKUP($D53,#REF!,32,0)</f>
        <v>#REF!</v>
      </c>
      <c r="AD53" t="e">
        <f>VLOOKUP($D53,#REF!,33,0)</f>
        <v>#REF!</v>
      </c>
      <c r="AE53" t="e">
        <f>VLOOKUP($D53,#REF!,34,0)</f>
        <v>#REF!</v>
      </c>
      <c r="AG53" t="e">
        <f>VLOOKUP($D53,#REF!,35,0)</f>
        <v>#REF!</v>
      </c>
      <c r="AH53" t="e">
        <f>VLOOKUP($D53,#REF!,36,0)</f>
        <v>#REF!</v>
      </c>
      <c r="AI53" t="e">
        <f>VLOOKUP($D53,#REF!,37,0)</f>
        <v>#REF!</v>
      </c>
      <c r="AJ53" t="e">
        <f>VLOOKUP($D53,#REF!,38,0)</f>
        <v>#REF!</v>
      </c>
      <c r="AL53" t="e">
        <f>VLOOKUP($D53,#REF!,39,0)</f>
        <v>#REF!</v>
      </c>
      <c r="AM53" t="e">
        <f>VLOOKUP($D53,#REF!,40,0)</f>
        <v>#REF!</v>
      </c>
      <c r="AN53" t="e">
        <f>VLOOKUP($D53,#REF!,41,0)</f>
        <v>#REF!</v>
      </c>
      <c r="AO53" t="e">
        <f>VLOOKUP($D53,#REF!,42,0)</f>
        <v>#REF!</v>
      </c>
      <c r="AP53" t="e">
        <f>VLOOKUP($D53,#REF!,43,0)</f>
        <v>#REF!</v>
      </c>
      <c r="AQ53" t="e">
        <f>VLOOKUP($D53,#REF!,44,0)</f>
        <v>#REF!</v>
      </c>
      <c r="AR53" t="e">
        <f>VLOOKUP($D53,#REF!,45,0)</f>
        <v>#REF!</v>
      </c>
      <c r="AS53" t="e">
        <f>VLOOKUP($D53,#REF!,46,0)</f>
        <v>#REF!</v>
      </c>
      <c r="AT53" t="e">
        <f>VLOOKUP($D53,#REF!,47,0)</f>
        <v>#REF!</v>
      </c>
      <c r="AU53" t="e">
        <f>VLOOKUP($D53,#REF!,48,0)</f>
        <v>#REF!</v>
      </c>
      <c r="AV53" t="e">
        <f>VLOOKUP($D53,#REF!,49,0)</f>
        <v>#REF!</v>
      </c>
    </row>
    <row r="54" spans="1:48" x14ac:dyDescent="0.25">
      <c r="A54" s="4" t="s">
        <v>270</v>
      </c>
      <c r="B54" s="4" t="s">
        <v>275</v>
      </c>
      <c r="C54" s="5" t="s">
        <v>271</v>
      </c>
      <c r="D54" t="str">
        <f t="shared" si="0"/>
        <v>BF Money EMEA Részvény AlapBF Money EMEA Részvény Alap EUR sorozatHU0000707039</v>
      </c>
      <c r="E54" t="e">
        <f>VLOOKUP($D54,#REF!,8,0)</f>
        <v>#REF!</v>
      </c>
      <c r="F54" t="e">
        <f>VLOOKUP($D54,#REF!,9,0)</f>
        <v>#REF!</v>
      </c>
      <c r="G54" t="e">
        <f>VLOOKUP($D54,#REF!,10,0)</f>
        <v>#REF!</v>
      </c>
      <c r="H54" t="e">
        <f>VLOOKUP($D54,#REF!,11,0)</f>
        <v>#REF!</v>
      </c>
      <c r="I54" t="e">
        <f>VLOOKUP($D54,#REF!,12,0)</f>
        <v>#REF!</v>
      </c>
      <c r="J54" t="e">
        <f>VLOOKUP($D54,#REF!,13,0)</f>
        <v>#REF!</v>
      </c>
      <c r="K54" t="e">
        <f>VLOOKUP($D54,#REF!,14,0)</f>
        <v>#REF!</v>
      </c>
      <c r="L54" t="e">
        <f>VLOOKUP($D54,#REF!,15,0)</f>
        <v>#REF!</v>
      </c>
      <c r="M54" t="e">
        <f>VLOOKUP($D54,#REF!,16,0)</f>
        <v>#REF!</v>
      </c>
      <c r="N54" t="e">
        <f>VLOOKUP($D54,#REF!,17,0)</f>
        <v>#REF!</v>
      </c>
      <c r="O54" t="e">
        <f>VLOOKUP($D54,#REF!,18,0)</f>
        <v>#REF!</v>
      </c>
      <c r="P54" t="e">
        <f>VLOOKUP($D54,#REF!,19,0)</f>
        <v>#REF!</v>
      </c>
      <c r="Q54" t="e">
        <f>VLOOKUP($D54,#REF!,20,0)</f>
        <v>#REF!</v>
      </c>
      <c r="R54" t="e">
        <f>VLOOKUP($D54,#REF!,21,0)</f>
        <v>#REF!</v>
      </c>
      <c r="S54" t="e">
        <f>VLOOKUP($D54,#REF!,22,0)</f>
        <v>#REF!</v>
      </c>
      <c r="T54" t="e">
        <f>VLOOKUP($D54,#REF!,23,0)</f>
        <v>#REF!</v>
      </c>
      <c r="U54" t="e">
        <f>VLOOKUP($D54,#REF!,24,0)</f>
        <v>#REF!</v>
      </c>
      <c r="V54" t="e">
        <f>VLOOKUP($D54,#REF!,25,0)</f>
        <v>#REF!</v>
      </c>
      <c r="W54" t="e">
        <f>VLOOKUP($D54,#REF!,26,0)</f>
        <v>#REF!</v>
      </c>
      <c r="X54" t="e">
        <f>VLOOKUP($D54,#REF!,27,0)</f>
        <v>#REF!</v>
      </c>
      <c r="Y54" t="e">
        <f>VLOOKUP($D54,#REF!,28,0)</f>
        <v>#REF!</v>
      </c>
      <c r="Z54" t="e">
        <f>VLOOKUP($D54,#REF!,29,0)</f>
        <v>#REF!</v>
      </c>
      <c r="AA54" t="e">
        <f>VLOOKUP($D54,#REF!,30,0)</f>
        <v>#REF!</v>
      </c>
      <c r="AB54" t="e">
        <f>VLOOKUP($D54,#REF!,31,0)</f>
        <v>#REF!</v>
      </c>
      <c r="AC54" t="e">
        <f>VLOOKUP($D54,#REF!,32,0)</f>
        <v>#REF!</v>
      </c>
      <c r="AD54" t="e">
        <f>VLOOKUP($D54,#REF!,33,0)</f>
        <v>#REF!</v>
      </c>
      <c r="AE54" t="e">
        <f>VLOOKUP($D54,#REF!,34,0)</f>
        <v>#REF!</v>
      </c>
      <c r="AG54" t="e">
        <f>VLOOKUP($D54,#REF!,35,0)</f>
        <v>#REF!</v>
      </c>
      <c r="AH54" t="e">
        <f>VLOOKUP($D54,#REF!,36,0)</f>
        <v>#REF!</v>
      </c>
      <c r="AI54" t="e">
        <f>VLOOKUP($D54,#REF!,37,0)</f>
        <v>#REF!</v>
      </c>
      <c r="AJ54" t="e">
        <f>VLOOKUP($D54,#REF!,38,0)</f>
        <v>#REF!</v>
      </c>
      <c r="AL54" t="e">
        <f>VLOOKUP($D54,#REF!,39,0)</f>
        <v>#REF!</v>
      </c>
      <c r="AM54" t="e">
        <f>VLOOKUP($D54,#REF!,40,0)</f>
        <v>#REF!</v>
      </c>
      <c r="AN54" t="e">
        <f>VLOOKUP($D54,#REF!,41,0)</f>
        <v>#REF!</v>
      </c>
      <c r="AO54" t="e">
        <f>VLOOKUP($D54,#REF!,42,0)</f>
        <v>#REF!</v>
      </c>
      <c r="AP54" t="e">
        <f>VLOOKUP($D54,#REF!,43,0)</f>
        <v>#REF!</v>
      </c>
      <c r="AQ54" t="e">
        <f>VLOOKUP($D54,#REF!,44,0)</f>
        <v>#REF!</v>
      </c>
      <c r="AR54" t="e">
        <f>VLOOKUP($D54,#REF!,45,0)</f>
        <v>#REF!</v>
      </c>
      <c r="AS54" t="e">
        <f>VLOOKUP($D54,#REF!,46,0)</f>
        <v>#REF!</v>
      </c>
      <c r="AT54" t="e">
        <f>VLOOKUP($D54,#REF!,47,0)</f>
        <v>#REF!</v>
      </c>
      <c r="AU54" t="e">
        <f>VLOOKUP($D54,#REF!,48,0)</f>
        <v>#REF!</v>
      </c>
      <c r="AV54" t="e">
        <f>VLOOKUP($D54,#REF!,49,0)</f>
        <v>#REF!</v>
      </c>
    </row>
    <row r="55" spans="1:48" x14ac:dyDescent="0.25">
      <c r="A55" s="4" t="s">
        <v>298</v>
      </c>
      <c r="B55" s="4" t="s">
        <v>300</v>
      </c>
      <c r="C55" s="5" t="s">
        <v>301</v>
      </c>
      <c r="D55" t="str">
        <f t="shared" si="0"/>
        <v>BF Money Feltörekvő Piaci Részvény AlapBF Money Feltörekvő Piaci Részvény Alap CZK sorozatHU0000709852</v>
      </c>
      <c r="E55" t="e">
        <f>VLOOKUP($D55,#REF!,8,0)</f>
        <v>#REF!</v>
      </c>
      <c r="F55" t="e">
        <f>VLOOKUP($D55,#REF!,9,0)</f>
        <v>#REF!</v>
      </c>
      <c r="G55" t="e">
        <f>VLOOKUP($D55,#REF!,10,0)</f>
        <v>#REF!</v>
      </c>
      <c r="H55" t="e">
        <f>VLOOKUP($D55,#REF!,11,0)</f>
        <v>#REF!</v>
      </c>
      <c r="I55" t="e">
        <f>VLOOKUP($D55,#REF!,12,0)</f>
        <v>#REF!</v>
      </c>
      <c r="J55" t="e">
        <f>VLOOKUP($D55,#REF!,13,0)</f>
        <v>#REF!</v>
      </c>
      <c r="K55" t="e">
        <f>VLOOKUP($D55,#REF!,14,0)</f>
        <v>#REF!</v>
      </c>
      <c r="L55" t="e">
        <f>VLOOKUP($D55,#REF!,15,0)</f>
        <v>#REF!</v>
      </c>
      <c r="M55" t="e">
        <f>VLOOKUP($D55,#REF!,16,0)</f>
        <v>#REF!</v>
      </c>
      <c r="N55" t="e">
        <f>VLOOKUP($D55,#REF!,17,0)</f>
        <v>#REF!</v>
      </c>
      <c r="O55" t="e">
        <f>VLOOKUP($D55,#REF!,18,0)</f>
        <v>#REF!</v>
      </c>
      <c r="P55" t="e">
        <f>VLOOKUP($D55,#REF!,19,0)</f>
        <v>#REF!</v>
      </c>
      <c r="Q55" t="e">
        <f>VLOOKUP($D55,#REF!,20,0)</f>
        <v>#REF!</v>
      </c>
      <c r="R55" t="e">
        <f>VLOOKUP($D55,#REF!,21,0)</f>
        <v>#REF!</v>
      </c>
      <c r="S55" t="e">
        <f>VLOOKUP($D55,#REF!,22,0)</f>
        <v>#REF!</v>
      </c>
      <c r="T55" t="e">
        <f>VLOOKUP($D55,#REF!,23,0)</f>
        <v>#REF!</v>
      </c>
      <c r="U55" t="e">
        <f>VLOOKUP($D55,#REF!,24,0)</f>
        <v>#REF!</v>
      </c>
      <c r="V55" t="e">
        <f>VLOOKUP($D55,#REF!,25,0)</f>
        <v>#REF!</v>
      </c>
      <c r="W55" t="e">
        <f>VLOOKUP($D55,#REF!,26,0)</f>
        <v>#REF!</v>
      </c>
      <c r="X55" t="e">
        <f>VLOOKUP($D55,#REF!,27,0)</f>
        <v>#REF!</v>
      </c>
      <c r="Y55" t="e">
        <f>VLOOKUP($D55,#REF!,28,0)</f>
        <v>#REF!</v>
      </c>
      <c r="Z55" t="e">
        <f>VLOOKUP($D55,#REF!,29,0)</f>
        <v>#REF!</v>
      </c>
      <c r="AA55" t="e">
        <f>VLOOKUP($D55,#REF!,30,0)</f>
        <v>#REF!</v>
      </c>
      <c r="AB55" t="e">
        <f>VLOOKUP($D55,#REF!,31,0)</f>
        <v>#REF!</v>
      </c>
      <c r="AC55" t="e">
        <f>VLOOKUP($D55,#REF!,32,0)</f>
        <v>#REF!</v>
      </c>
      <c r="AD55" t="e">
        <f>VLOOKUP($D55,#REF!,33,0)</f>
        <v>#REF!</v>
      </c>
      <c r="AE55" t="e">
        <f>VLOOKUP($D55,#REF!,34,0)</f>
        <v>#REF!</v>
      </c>
      <c r="AG55" t="e">
        <f>VLOOKUP($D55,#REF!,35,0)</f>
        <v>#REF!</v>
      </c>
      <c r="AH55" t="e">
        <f>VLOOKUP($D55,#REF!,36,0)</f>
        <v>#REF!</v>
      </c>
      <c r="AI55" t="e">
        <f>VLOOKUP($D55,#REF!,37,0)</f>
        <v>#REF!</v>
      </c>
      <c r="AJ55" t="e">
        <f>VLOOKUP($D55,#REF!,38,0)</f>
        <v>#REF!</v>
      </c>
      <c r="AL55" t="e">
        <f>VLOOKUP($D55,#REF!,39,0)</f>
        <v>#REF!</v>
      </c>
      <c r="AM55" t="e">
        <f>VLOOKUP($D55,#REF!,40,0)</f>
        <v>#REF!</v>
      </c>
      <c r="AN55" t="e">
        <f>VLOOKUP($D55,#REF!,41,0)</f>
        <v>#REF!</v>
      </c>
      <c r="AO55" t="e">
        <f>VLOOKUP($D55,#REF!,42,0)</f>
        <v>#REF!</v>
      </c>
      <c r="AP55" t="e">
        <f>VLOOKUP($D55,#REF!,43,0)</f>
        <v>#REF!</v>
      </c>
      <c r="AQ55" t="e">
        <f>VLOOKUP($D55,#REF!,44,0)</f>
        <v>#REF!</v>
      </c>
      <c r="AR55" t="e">
        <f>VLOOKUP($D55,#REF!,45,0)</f>
        <v>#REF!</v>
      </c>
      <c r="AS55" t="e">
        <f>VLOOKUP($D55,#REF!,46,0)</f>
        <v>#REF!</v>
      </c>
      <c r="AT55" t="e">
        <f>VLOOKUP($D55,#REF!,47,0)</f>
        <v>#REF!</v>
      </c>
      <c r="AU55" t="e">
        <f>VLOOKUP($D55,#REF!,48,0)</f>
        <v>#REF!</v>
      </c>
      <c r="AV55" t="e">
        <f>VLOOKUP($D55,#REF!,49,0)</f>
        <v>#REF!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TER_2019</vt:lpstr>
      <vt:lpstr>BB_seged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bacsoszsz@mnb.hu</dc:creator>
  <cp:lastModifiedBy>Bacsosz Sztavrosz</cp:lastModifiedBy>
  <dcterms:created xsi:type="dcterms:W3CDTF">2019-09-17T08:30:44Z</dcterms:created>
  <dcterms:modified xsi:type="dcterms:W3CDTF">2020-11-20T11:56:28Z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bodoris@mnb.hu</vt:lpwstr>
  </property>
  <property fmtid="{D5CDD505-2E9C-101B-9397-08002B2CF9AE}" pid="6" name="MSIP_Label_b0d11092-50c9-4e74-84b5-b1af078dc3d0_SetDate">
    <vt:lpwstr>2019-09-17T10:30:58.4284972+02:00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2025-10-26T15:37:39Z</vt:filetime>
  </property>
  <property fmtid="{D5CDD505-2E9C-101B-9397-08002B2CF9AE}" pid="12" name="Érvényességet beállító">
    <vt:lpwstr>behovitse</vt:lpwstr>
  </property>
  <property fmtid="{D5CDD505-2E9C-101B-9397-08002B2CF9AE}" pid="13" name="Érvényességi idő első beállítása">
    <vt:filetime>2020-10-26T15:37:39Z</vt:filetime>
  </property>
</Properties>
</file>